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20" windowWidth="12885" windowHeight="10365" tabRatio="662"/>
  </bookViews>
  <sheets>
    <sheet name="Sommaire" sheetId="45" r:id="rId1"/>
    <sheet name="Tableau 1" sheetId="1" r:id="rId2"/>
    <sheet name="Tableau 2" sheetId="12" r:id="rId3"/>
    <sheet name="Tableau 3" sheetId="30" r:id="rId4"/>
    <sheet name="Tableau 4" sheetId="29" r:id="rId5"/>
    <sheet name="Cartes" sheetId="42" r:id="rId6"/>
    <sheet name="Graphique 1" sheetId="32" r:id="rId7"/>
    <sheet name="Graphique 2" sheetId="36" r:id="rId8"/>
    <sheet name="Graphique 3" sheetId="35" r:id="rId9"/>
    <sheet name="Graphique 4" sheetId="33" r:id="rId10"/>
    <sheet name="Graphique 5" sheetId="34" r:id="rId11"/>
    <sheet name="Graphique 6" sheetId="46" r:id="rId12"/>
  </sheets>
  <definedNames>
    <definedName name="_xlnm.Print_Area" localSheetId="8">'Graphique 3'!$A$2:$J$20</definedName>
    <definedName name="_xlnm.Print_Area" localSheetId="1">'Tableau 1'!#REF!</definedName>
  </definedNames>
  <calcPr calcId="145621"/>
</workbook>
</file>

<file path=xl/calcChain.xml><?xml version="1.0" encoding="utf-8"?>
<calcChain xmlns="http://schemas.openxmlformats.org/spreadsheetml/2006/main">
  <c r="L14" i="1" l="1"/>
  <c r="A14" i="45" l="1"/>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4" i="12"/>
  <c r="F4" i="33" l="1"/>
  <c r="F5" i="33" s="1"/>
  <c r="F6" i="33" s="1"/>
  <c r="F7" i="33" s="1"/>
  <c r="F8" i="33" s="1"/>
  <c r="F9" i="33" s="1"/>
  <c r="G4" i="33"/>
  <c r="G5" i="33" s="1"/>
  <c r="G6" i="33" s="1"/>
  <c r="G7" i="33" s="1"/>
  <c r="G8" i="33" s="1"/>
  <c r="G9" i="33" s="1"/>
  <c r="B4" i="33"/>
  <c r="E4" i="33" s="1"/>
  <c r="B5" i="33"/>
  <c r="B6" i="33"/>
  <c r="B7" i="33"/>
  <c r="B8" i="33"/>
  <c r="B9" i="33"/>
  <c r="B3" i="33"/>
  <c r="E5" i="33" l="1"/>
  <c r="E6" i="33" s="1"/>
  <c r="E7" i="33" s="1"/>
  <c r="E8" i="33" s="1"/>
  <c r="E9" i="33" s="1"/>
  <c r="A4" i="45"/>
  <c r="A5" i="45"/>
  <c r="A6" i="45"/>
  <c r="A7" i="45"/>
  <c r="A9" i="45"/>
  <c r="A10" i="45"/>
  <c r="A11" i="45"/>
  <c r="A12" i="45"/>
  <c r="A13" i="45"/>
  <c r="G5" i="1" l="1"/>
  <c r="G14" i="1" s="1"/>
  <c r="H5" i="1"/>
  <c r="I5" i="1"/>
  <c r="J5" i="1"/>
  <c r="J14" i="1" s="1"/>
  <c r="B14" i="1"/>
  <c r="C14" i="1"/>
  <c r="D14" i="1"/>
  <c r="E14" i="1"/>
  <c r="F14" i="1"/>
  <c r="H14" i="1"/>
  <c r="I14" i="1"/>
  <c r="K16" i="1"/>
  <c r="L16" i="1" s="1"/>
  <c r="K15" i="1"/>
  <c r="L15" i="1" s="1"/>
  <c r="K13" i="1"/>
  <c r="L13" i="1" s="1"/>
  <c r="K12" i="1"/>
  <c r="L12" i="1" s="1"/>
  <c r="K11" i="1"/>
  <c r="L11" i="1" s="1"/>
  <c r="K10" i="1"/>
  <c r="L10" i="1" s="1"/>
  <c r="K9" i="1"/>
  <c r="K8" i="1"/>
  <c r="K7" i="1"/>
  <c r="L7" i="1" s="1"/>
  <c r="K6" i="1"/>
  <c r="L6" i="1" s="1"/>
  <c r="K5" i="1"/>
  <c r="K14" i="1" l="1"/>
  <c r="L5" i="1"/>
  <c r="L8" i="1"/>
</calcChain>
</file>

<file path=xl/sharedStrings.xml><?xml version="1.0" encoding="utf-8"?>
<sst xmlns="http://schemas.openxmlformats.org/spreadsheetml/2006/main" count="465" uniqueCount="264">
  <si>
    <t>Formations d'ingénieurs (1)</t>
  </si>
  <si>
    <t>Autres diplômes universitaires
(dont santé) (2)</t>
  </si>
  <si>
    <t>Autres (3)</t>
  </si>
  <si>
    <t>Universités (1)</t>
  </si>
  <si>
    <t>CPGE (3)</t>
  </si>
  <si>
    <t>Ecoles paramédicales et sociales (4)</t>
  </si>
  <si>
    <t>(3) Les effectifs d'étudiants en diplôme d'études comptables et financières ont été comptés en CPGE avant 1990 et avec les autres établissements et formations ensuite.</t>
  </si>
  <si>
    <t>Autres</t>
  </si>
  <si>
    <t>Ensemble</t>
  </si>
  <si>
    <t>Total</t>
  </si>
  <si>
    <t>Académies</t>
  </si>
  <si>
    <t>Aix-Marseille</t>
  </si>
  <si>
    <t xml:space="preserve">Amiens         </t>
  </si>
  <si>
    <t xml:space="preserve">Besançon       </t>
  </si>
  <si>
    <t xml:space="preserve">Bordeaux       </t>
  </si>
  <si>
    <t xml:space="preserve">Caen </t>
  </si>
  <si>
    <t>Clermont-Ferrand</t>
  </si>
  <si>
    <t xml:space="preserve">Corse          </t>
  </si>
  <si>
    <t xml:space="preserve">Dijon          </t>
  </si>
  <si>
    <t xml:space="preserve">Grenoble </t>
  </si>
  <si>
    <t xml:space="preserve">Lille          </t>
  </si>
  <si>
    <t xml:space="preserve">Limoges        </t>
  </si>
  <si>
    <t xml:space="preserve">Lyon           </t>
  </si>
  <si>
    <t xml:space="preserve">Montpellier    </t>
  </si>
  <si>
    <t>Nancy-Metz</t>
  </si>
  <si>
    <t xml:space="preserve">Nantes         </t>
  </si>
  <si>
    <t xml:space="preserve">Nice           </t>
  </si>
  <si>
    <t>Orléans-Tours</t>
  </si>
  <si>
    <t xml:space="preserve">Poitiers       </t>
  </si>
  <si>
    <t xml:space="preserve">Reims          </t>
  </si>
  <si>
    <t xml:space="preserve">Rennes         </t>
  </si>
  <si>
    <t xml:space="preserve">Rouen          </t>
  </si>
  <si>
    <t xml:space="preserve">Strasbourg     </t>
  </si>
  <si>
    <t xml:space="preserve">Toulouse       </t>
  </si>
  <si>
    <t>Total province</t>
  </si>
  <si>
    <t>Paris</t>
  </si>
  <si>
    <t>Créteil</t>
  </si>
  <si>
    <t xml:space="preserve">Versailles     </t>
  </si>
  <si>
    <t>Total Ile-de-France</t>
  </si>
  <si>
    <t xml:space="preserve"> France métropolitaine</t>
  </si>
  <si>
    <t>Total DOM</t>
  </si>
  <si>
    <t xml:space="preserve"> France métro. + DOM</t>
  </si>
  <si>
    <t>Guadeloupe</t>
  </si>
  <si>
    <t>Guyane</t>
  </si>
  <si>
    <t>Martinique</t>
  </si>
  <si>
    <t>Mayotte</t>
  </si>
  <si>
    <t>En milliers</t>
  </si>
  <si>
    <t>Diplômes LMD</t>
  </si>
  <si>
    <t>Professions de santé</t>
  </si>
  <si>
    <t>CPGE  + Préparations intégrées</t>
  </si>
  <si>
    <t>Lycées</t>
  </si>
  <si>
    <t>dont privé</t>
  </si>
  <si>
    <t xml:space="preserve">Autres écoles de spécialités diverses </t>
  </si>
  <si>
    <t>CPGE</t>
  </si>
  <si>
    <t>Ecoles  paramédicales et sociales</t>
  </si>
  <si>
    <t>STS et assimilés</t>
  </si>
  <si>
    <t>Public</t>
  </si>
  <si>
    <t>Privé</t>
  </si>
  <si>
    <t>Universités (2)</t>
  </si>
  <si>
    <t>Écoles normales supérieures</t>
  </si>
  <si>
    <t>Écoles de commerce, gestion et comptabilité</t>
  </si>
  <si>
    <t>Écoles juridiques et administratives</t>
  </si>
  <si>
    <t>Écoles de journalisme et écoles littéraires</t>
  </si>
  <si>
    <t>Écoles d'architecture</t>
  </si>
  <si>
    <t>Écoles vétérinaires</t>
  </si>
  <si>
    <t>(1) yc Lorraine</t>
  </si>
  <si>
    <t>Préparation DUT</t>
  </si>
  <si>
    <t>(3) Ecoles d'art, d'architecture, établissements universitaires privés, écoles de commerce à diplôme non visé, autres établissements ou formations de spécialités diverses.</t>
  </si>
  <si>
    <t>CPGE  + préparations intégrées</t>
  </si>
  <si>
    <t>Autre établissements d'enseignement universitaire (3)</t>
  </si>
  <si>
    <t>Écoles d'ingénieurs</t>
  </si>
  <si>
    <t>Écoles paramédicales hors université (4)</t>
  </si>
  <si>
    <t>Écoles préparant aux fonctions sociales (4)</t>
  </si>
  <si>
    <t>Écoles supérieures artistiques et culturelles</t>
  </si>
  <si>
    <t>Formations d'ingénieurs ( hors universités yc en partenariat)</t>
  </si>
  <si>
    <t>STS et assimilés (2)</t>
  </si>
  <si>
    <t>2010-11</t>
  </si>
  <si>
    <t>2011-12</t>
  </si>
  <si>
    <t>2012-13</t>
  </si>
  <si>
    <t>2013-14</t>
  </si>
  <si>
    <t>2014-15</t>
  </si>
  <si>
    <t>La Réunion</t>
  </si>
  <si>
    <t>2015-2016</t>
  </si>
  <si>
    <t>2014-2015</t>
  </si>
  <si>
    <t>2013-2014</t>
  </si>
  <si>
    <t>2012-2013</t>
  </si>
  <si>
    <t>2010-2011</t>
  </si>
  <si>
    <t>2008-2009</t>
  </si>
  <si>
    <t>2005-2006</t>
  </si>
  <si>
    <t>2000-2001</t>
  </si>
  <si>
    <t>Année</t>
  </si>
  <si>
    <t>Total enseignement supérieur</t>
  </si>
  <si>
    <t>Universités</t>
  </si>
  <si>
    <t>(2) y compris formations universitaires et formations d'ingénieurs en partenariat.</t>
  </si>
  <si>
    <t>(1) hors préparation au DUT et formations d'ingénieurs.</t>
  </si>
  <si>
    <t>Formations d'ingénieurs (2)</t>
  </si>
  <si>
    <t>Préparation au DUT</t>
  </si>
  <si>
    <t>Université (1)</t>
  </si>
  <si>
    <t>2015-16</t>
  </si>
  <si>
    <t xml:space="preserve">   dont étudiants étrangers</t>
  </si>
  <si>
    <t xml:space="preserve">   dont privé</t>
  </si>
  <si>
    <t xml:space="preserve">  dont ingénieurs (yc en partenariat)</t>
  </si>
  <si>
    <t xml:space="preserve">  dont préparation DUT</t>
  </si>
  <si>
    <t>Autre Formations</t>
  </si>
  <si>
    <t>Champ : France métropolitaine et DOM.</t>
  </si>
  <si>
    <t xml:space="preserve">Ensemble </t>
  </si>
  <si>
    <t>Ecoles normales supérieures</t>
  </si>
  <si>
    <t>CPGE et prépas intégrées</t>
  </si>
  <si>
    <t>Sciences</t>
  </si>
  <si>
    <t>Santé</t>
  </si>
  <si>
    <t xml:space="preserve">STAPS </t>
  </si>
  <si>
    <t>Arts, lettres, langues, SHS</t>
  </si>
  <si>
    <t>Économie, AES</t>
  </si>
  <si>
    <t>Droit, sciences politiques</t>
  </si>
  <si>
    <t>Retraités et inactifs</t>
  </si>
  <si>
    <t>Ouvriers</t>
  </si>
  <si>
    <t>Employés</t>
  </si>
  <si>
    <t>Professions Intermédiaires</t>
  </si>
  <si>
    <t>Cadres et professions intellectuelles supérieures</t>
  </si>
  <si>
    <t>Agriculteurs, artisans, commerçants et chefs d'entreprise</t>
  </si>
  <si>
    <r>
      <t>** Y compris les formations d’ingénieurs en partenariat.</t>
    </r>
    <r>
      <rPr>
        <b/>
        <sz val="8"/>
        <rFont val="Arial"/>
        <family val="2"/>
      </rPr>
      <t/>
    </r>
  </si>
  <si>
    <t>Form. d'ingénieurs hors université**</t>
  </si>
  <si>
    <t>Form. d’ingénieurs **</t>
  </si>
  <si>
    <t>Ensemble univ.</t>
  </si>
  <si>
    <t>Ecoles paramédicales et sociales***</t>
  </si>
  <si>
    <t>Non réponse</t>
  </si>
  <si>
    <t>Universités - Sciences, Staps</t>
  </si>
  <si>
    <t>Ensemble étudiants</t>
  </si>
  <si>
    <t>Ensemble universités (filières générales et de santé)</t>
  </si>
  <si>
    <t>Universités - Droit, économie, AES</t>
  </si>
  <si>
    <t>Universités - Médecine, odontologie, pharmacie</t>
  </si>
  <si>
    <t>Formations paramédicales et sociales (2)</t>
  </si>
  <si>
    <t> Champ : France métropolitaine + DOM.</t>
  </si>
  <si>
    <t>Boursiers sur critères sociaux</t>
  </si>
  <si>
    <t>dont aide au mérite</t>
  </si>
  <si>
    <t>En % d'étudiants concernés</t>
  </si>
  <si>
    <t>Ecoles de commerce, gestion et comptabilité (hors STS)</t>
  </si>
  <si>
    <t>Écoles de commerce, gestion et comptabilité à diplôme visé (hors STS)</t>
  </si>
  <si>
    <t>Graphique 2 - Part des femmes dans les différentes formations d'enseignement supérieur (en %)</t>
  </si>
  <si>
    <t>Tableau 3 - Évolution du nombre d'étudiants bénéficiant d'une aide financière</t>
  </si>
  <si>
    <t>Champ : France métropolitaine + DOM</t>
  </si>
  <si>
    <t>Champ : France métropolitaine + DOM.</t>
  </si>
  <si>
    <t>Amérique</t>
  </si>
  <si>
    <t>(1) Y compris les formations d’ingénieurs dépendantes des universités, des INP, des universités de technologies et les formations d’ingénieurs en partenariat.</t>
  </si>
  <si>
    <t xml:space="preserve"> </t>
  </si>
  <si>
    <t>Écoles de commerce, gestion et vente</t>
  </si>
  <si>
    <t>2016-2017</t>
  </si>
  <si>
    <t>2016-17</t>
  </si>
  <si>
    <t>Sources : MESRI-SIES, Systèmes d’information SISE et Scolarité, enquêtes menées par le SIES sur les établissements d’enseignement supérieur, enquêtes spécifiques aux ministères en charge de l’agriculture, de la santé, des affaires sociales et de la culture</t>
  </si>
  <si>
    <t>Sources : MESRI-SIES et MEN-DEPP</t>
  </si>
  <si>
    <t/>
  </si>
  <si>
    <t>© SIES</t>
  </si>
  <si>
    <t>dispositif constant</t>
  </si>
  <si>
    <t>2017-2018</t>
  </si>
  <si>
    <r>
      <rPr>
        <b/>
        <sz val="8.5"/>
        <rFont val="Arial"/>
        <family val="2"/>
      </rPr>
      <t xml:space="preserve">2. </t>
    </r>
    <r>
      <rPr>
        <sz val="8.5"/>
        <rFont val="Arial"/>
        <family val="2"/>
      </rPr>
      <t>Y compris l’université de Lorraine devenue grand établissement en 2011.</t>
    </r>
  </si>
  <si>
    <r>
      <rPr>
        <b/>
        <sz val="8.5"/>
        <rFont val="Arial"/>
        <family val="2"/>
      </rPr>
      <t>3.</t>
    </r>
    <r>
      <rPr>
        <sz val="8.5"/>
        <rFont val="Arial"/>
        <family val="2"/>
      </rPr>
      <t xml:space="preserve"> Établissements privés d’enseignement universitaire, Paris-Dauphine, EHESS, IEP Paris, École nationale supérieure des sciences de l’information et des bibliothèques, Inalco, Observatoire de Paris, École pratique des hautes études, Institut de physique du Globe, École nationale des chartes.</t>
    </r>
  </si>
  <si>
    <t>(2) Diplômes hors LMD, ingénieurs et DUT préparés dans les universités, les grands établissements et les établissements privés d'enseignement universitaire.</t>
  </si>
  <si>
    <t>Universités - Langues, lettres, sciences humaines</t>
  </si>
  <si>
    <t>Evolution annuelle brute
 (en %)</t>
  </si>
  <si>
    <t xml:space="preserve">(4) Données provisoires en 2018-2019 pour les formations paramédicales et sociales (reconduction des données 2017-2018). </t>
  </si>
  <si>
    <t xml:space="preserve">Total </t>
  </si>
  <si>
    <t>ε</t>
  </si>
  <si>
    <r>
      <rPr>
        <b/>
        <sz val="8.5"/>
        <rFont val="Arial"/>
        <family val="2"/>
      </rPr>
      <t xml:space="preserve">1. </t>
    </r>
    <r>
      <rPr>
        <sz val="8.5"/>
        <rFont val="Arial"/>
        <family val="2"/>
      </rPr>
      <t>Y compris les formations d’ingénieurs en partenariat, soit 13 321 étudiants en 2018.</t>
    </r>
  </si>
  <si>
    <r>
      <rPr>
        <b/>
        <sz val="8.5"/>
        <rFont val="Arial"/>
        <family val="2"/>
      </rPr>
      <t xml:space="preserve">4. </t>
    </r>
    <r>
      <rPr>
        <sz val="8.5"/>
        <rFont val="Arial"/>
        <family val="2"/>
      </rPr>
      <t>Données provisoires en 2018-2019 (reconduction des données 2017-2018).</t>
    </r>
  </si>
  <si>
    <t>2018-2019</t>
  </si>
  <si>
    <t>Tableau 4 - Répartition par académie des principales filières de l'enseignement supérieur en 2018-2019, évolution par rapport à 2017-2018</t>
  </si>
  <si>
    <t xml:space="preserve">Évolution 2018/2019 (%) </t>
  </si>
  <si>
    <t>Code</t>
  </si>
  <si>
    <t>Académie</t>
  </si>
  <si>
    <t>Part du privé</t>
  </si>
  <si>
    <t>Aix-marseille</t>
  </si>
  <si>
    <t>Amiens</t>
  </si>
  <si>
    <t>Besancon</t>
  </si>
  <si>
    <t>Bordeaux</t>
  </si>
  <si>
    <t>Caen</t>
  </si>
  <si>
    <t>Corse</t>
  </si>
  <si>
    <t>Dijon</t>
  </si>
  <si>
    <t>Grenoble</t>
  </si>
  <si>
    <t>Lille</t>
  </si>
  <si>
    <t>Limoges</t>
  </si>
  <si>
    <t>Lyon</t>
  </si>
  <si>
    <t>Montpellier</t>
  </si>
  <si>
    <t>Nantes</t>
  </si>
  <si>
    <t>Nice</t>
  </si>
  <si>
    <t>Poitiers</t>
  </si>
  <si>
    <t>Reims</t>
  </si>
  <si>
    <t>Rennes</t>
  </si>
  <si>
    <t>Rouen</t>
  </si>
  <si>
    <t>Strasbourg</t>
  </si>
  <si>
    <t>Toulouse</t>
  </si>
  <si>
    <t>Versailles</t>
  </si>
  <si>
    <t>Part STS</t>
  </si>
  <si>
    <t>Evolution des effectifs d'étudiants entre 2017 et 2018</t>
  </si>
  <si>
    <t>Public MESRI (1)</t>
  </si>
  <si>
    <t>Public hors MESRI (1)</t>
  </si>
  <si>
    <t>Public MESRI (à dispositif équivalent)</t>
  </si>
  <si>
    <t>Public hors MESRI (à dispositif équivalent)</t>
  </si>
  <si>
    <t>Privé (à dispositif équivalent)</t>
  </si>
  <si>
    <t>2017-18</t>
  </si>
  <si>
    <t>2018-19</t>
  </si>
  <si>
    <t>►Champ : France métropolitaine + DOM (Mayotte à partir de 2011).</t>
  </si>
  <si>
    <r>
      <rPr>
        <b/>
        <sz val="8"/>
        <rFont val="Arial"/>
        <family val="2"/>
      </rPr>
      <t>1.</t>
    </r>
    <r>
      <rPr>
        <sz val="8"/>
        <rFont val="Arial"/>
        <family val="2"/>
      </rPr>
      <t xml:space="preserve"> MESRI : Ministère de l'enseignement supérieur, de la recherche et de l'innovation.</t>
    </r>
  </si>
  <si>
    <t>(2) Les dernières données disponibles portent sur 2017-2018.</t>
  </si>
  <si>
    <t>* Les proportions sont calculées en excluant les étudiants pour lesquels l'origine n'est pas renseignée, soit 14 % d'entre eux.</t>
  </si>
  <si>
    <t>L'origine des étudiants n'est pas renseignée pour moins de 20% des étudiants dans toutes les filières sauf pour les écoles de commerce, gestion et comptabilité  (37 %) et les écoles artistiques ou de journalisme (45 %), non représentées.</t>
  </si>
  <si>
    <r>
      <t xml:space="preserve">*** Données 2017-2018 pour les formations paramédicales et sociales. </t>
    </r>
    <r>
      <rPr>
        <b/>
        <sz val="8"/>
        <rFont val="Arial"/>
        <family val="2"/>
      </rPr>
      <t/>
    </r>
  </si>
  <si>
    <t>L'origine des étudiants n'est pas renseignée pour moins de 20% des étudiants dans toutes les filières sauf pour les écoles de commerce, gestion et comptabilité  (37 %) et les écoles artistiques (45 %), non représentées.</t>
  </si>
  <si>
    <t>Graphique 6 - Répartition des étudiants étrangers dans l'enseignement supérieur par nationalité en 2018-2019</t>
  </si>
  <si>
    <t>En % d'étudiants concernés (méthode révisée)</t>
  </si>
  <si>
    <t>Ensemble des étudiants percevant au moins une aide (1)</t>
  </si>
  <si>
    <t>Universités  et assimilés (3) (4)</t>
  </si>
  <si>
    <t>ancienne méthode</t>
  </si>
  <si>
    <t>méthode révisée</t>
  </si>
  <si>
    <t xml:space="preserve">STS </t>
  </si>
  <si>
    <t>STS</t>
  </si>
  <si>
    <r>
      <rPr>
        <b/>
        <sz val="8"/>
        <rFont val="Arial"/>
        <family val="2"/>
      </rPr>
      <t xml:space="preserve">1. </t>
    </r>
    <r>
      <rPr>
        <sz val="8"/>
        <rFont val="Arial"/>
        <family val="2"/>
      </rPr>
      <t>Il est possible de cumuler plusieurs aides. Ainsi en 2018-2019, 15 194 étudiants ont perçu une bourse sur critères sociaux et l'aide specifique ponctuelle, 1645 une allocation annuelle et l'aide ponctuelle.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r>
  </si>
  <si>
    <r>
      <rPr>
        <b/>
        <sz val="8"/>
        <rFont val="Arial"/>
        <family val="2"/>
      </rPr>
      <t>2</t>
    </r>
    <r>
      <rPr>
        <sz val="8"/>
        <rFont val="Arial"/>
        <family val="2"/>
      </rPr>
      <t>. Bourses sur critères sociaux du MESRI et bourses sur critères universitaires (supprimées en 2008).</t>
    </r>
  </si>
  <si>
    <r>
      <rPr>
        <b/>
        <sz val="8"/>
        <rFont val="Arial"/>
        <family val="2"/>
      </rPr>
      <t>3</t>
    </r>
    <r>
      <rPr>
        <sz val="8"/>
        <rFont val="Arial"/>
        <family val="2"/>
      </rPr>
      <t>. Avant révision, cela comprend les universités, universités de technologie, écoles normales supérieures, instituts nationaux polytechniques, instituts d'études politiques, établissements privés d'enseignement universitaire. Après révision, uniquement les universités.</t>
    </r>
  </si>
  <si>
    <r>
      <rPr>
        <b/>
        <sz val="8"/>
        <rFont val="Arial"/>
        <family val="2"/>
      </rPr>
      <t>4</t>
    </r>
    <r>
      <rPr>
        <sz val="8"/>
        <rFont val="Arial"/>
        <family val="2"/>
      </rPr>
      <t>. En 2009, les étudiants inscrits dans les IUFM intégrés dans une université de rattachement ne sont pas comptabilisés. On dénombre 13 422 boursiers dans les IUFM rattachés aux universités en 2009-2010.</t>
    </r>
  </si>
  <si>
    <t>(1) Ensemble des formations d'ingénieurs (universitaires ou non), y compris les formations d'ingénieurs en partenariat, soit 13 321 étudiants en 2018.</t>
  </si>
  <si>
    <t>Graphique 1: Évolution des effectifs d'inscrits dans l'enseignement supérieur, selon le secteur et la tutelle depuis 2010, base 100 en 2010 et hors doubles inscriptions en CPGE</t>
  </si>
  <si>
    <t>Cartes</t>
  </si>
  <si>
    <t>AFRIQUE</t>
  </si>
  <si>
    <t>Maroc</t>
  </si>
  <si>
    <t>Algérie</t>
  </si>
  <si>
    <t>Tunisie</t>
  </si>
  <si>
    <t>Sénégal</t>
  </si>
  <si>
    <t>Autres Afrique</t>
  </si>
  <si>
    <t>ASIE, OCEANIE</t>
  </si>
  <si>
    <t>Chine</t>
  </si>
  <si>
    <t>Autres Asie, Océanie</t>
  </si>
  <si>
    <t>EUROPE</t>
  </si>
  <si>
    <t>Allemagne</t>
  </si>
  <si>
    <t>Italie</t>
  </si>
  <si>
    <t>Autres Europe</t>
  </si>
  <si>
    <t>AMERIQUE</t>
  </si>
  <si>
    <t>(1) : hors étudiants étrangers à la nationalité non renseignée (1,1% des étudiants étrangers en mobilité internationale en 2018-2019).</t>
  </si>
  <si>
    <t>Données</t>
  </si>
  <si>
    <t>2018-19p</t>
  </si>
  <si>
    <t>STS et CPGE</t>
  </si>
  <si>
    <t>Etudiants en mobilité internationale</t>
  </si>
  <si>
    <t>Etudiants étrangers en mobilité internationale</t>
  </si>
  <si>
    <t>Français (1)</t>
  </si>
  <si>
    <t>(1) y compris les étudiants étrangers ayant obtenu un baccalauréat ou une équivalence sur le territoire français. En 2018-19, ils sont au nombre de 74 300 (soit 3,1 % des étudiants Français ou résidents).</t>
  </si>
  <si>
    <t xml:space="preserve">Français (1) </t>
  </si>
  <si>
    <t>Part des étudiants internationaux</t>
  </si>
  <si>
    <t>2016 (5)</t>
  </si>
  <si>
    <t>(5) Des opérations d’identification d’établissements manquants et d’extension de la couverture du système d’informations individualisé (auparavant fondé sur des données agrégées pour certains établissements) ont été mises en œuvre depuis la collecte 2016-2017 (voir Encadré Sources, champs et définitions).</t>
  </si>
  <si>
    <t>Répartition (%)</t>
  </si>
  <si>
    <t>Graphique 4 - Évolution des effectifs étudiants français et étrangers en mobilité internationale depuis 2012 (base 100)</t>
  </si>
  <si>
    <t>Graphique 5 - Evolution de la proportion d'étudiants étrangers en mobilité internationale  dans les principales formations de l'enseignement supérieur</t>
  </si>
  <si>
    <t>Tableau 1 - Evolution des effectifs de l'enseignement supérieur (en milliers), hors inscriptions simultanées Licence-CPGE</t>
  </si>
  <si>
    <t>Évolution 2018/2017 (%)</t>
  </si>
  <si>
    <r>
      <t>Tableau 2 - Nombre d'étudiants inscrits dans l'enseignement supérieur en fonction de la filière et du type d'établissement</t>
    </r>
    <r>
      <rPr>
        <b/>
        <sz val="11"/>
        <color indexed="10"/>
        <rFont val="Arial"/>
        <family val="2"/>
      </rPr>
      <t xml:space="preserve"> </t>
    </r>
    <r>
      <rPr>
        <b/>
        <sz val="11"/>
        <rFont val="Arial"/>
        <family val="2"/>
      </rPr>
      <t xml:space="preserve">en 2018-2019, hors inscriptions simultanées Licence-CPGE </t>
    </r>
    <r>
      <rPr>
        <sz val="11"/>
        <rFont val="Arial"/>
        <family val="2"/>
      </rPr>
      <t>(en milliers)</t>
    </r>
  </si>
  <si>
    <t>Graphique 1: Évolution des effectifs d'inscrits dans l'enseignement supérieur, selon le secteur et la tutelle depuis 2010, base 100 en 2010 et hors inscriptions simultanées en Licence-CPGE</t>
  </si>
  <si>
    <t>Champ : France métropolitaine + DOM (Mayotte depuis 2013-2014).</t>
  </si>
  <si>
    <r>
      <t xml:space="preserve">Graphique 2 - Part des femmes dans les différentes formations d'enseignement supérieur </t>
    </r>
    <r>
      <rPr>
        <sz val="12"/>
        <color rgb="FF000000"/>
        <rFont val="Arial"/>
        <family val="2"/>
      </rPr>
      <t>(en %)</t>
    </r>
  </si>
  <si>
    <r>
      <t xml:space="preserve">Graphique 3 - Origine sociale* des étudiants français en 2018-2019 </t>
    </r>
    <r>
      <rPr>
        <sz val="18"/>
        <rFont val="Arial"/>
        <family val="2"/>
      </rPr>
      <t>(en %)</t>
    </r>
  </si>
  <si>
    <t>En % des boursiers par type de de formation (2)</t>
  </si>
  <si>
    <t xml:space="preserve">Champ : France métropolitaine + DOM (Mayotte à partir de 2011) </t>
  </si>
  <si>
    <t>Sources : MESRI-SIES / Système d'information SISE, enquêtes menées par le SIES sur les écoles d'ingénieurs, les établissements d'enseignement supérieur non rattachés aux universités, données sur les STS et CPGE collectées par le MEN-MESRI-DEPP, enquêtes spécifiques aux ministères en charge de l’agriculture, de la santé, des affaires sociales et de la culture.</t>
  </si>
  <si>
    <t>Sources : MESRI-SIES / Systèmes d'information AGLAE (extractions annuelles au 15 mars), Système d'information SISE et données sur les STS et CPGE collectées par le MEN-MESRI-DEPP.</t>
  </si>
  <si>
    <t>Sommaire</t>
  </si>
  <si>
    <t>(2) Y compris Mayotte, devenu un DOM à partir de 2011. Evolution hors DMA et DN MADE  (voir Encadré Sources, champs et définitions).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</si>
</sst>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 #,##0.00\ &quot;€&quot;_-;\-* #,##0.00\ &quot;€&quot;_-;_-* &quot;-&quot;??\ &quot;€&quot;_-;_-@_-"/>
    <numFmt numFmtId="43" formatCode="_-* #,##0.00\ _€_-;\-* #,##0.00\ _€_-;_-* &quot;-&quot;??\ _€_-;_-@_-"/>
    <numFmt numFmtId="164" formatCode="0.0"/>
    <numFmt numFmtId="165" formatCode="0.0%"/>
    <numFmt numFmtId="166" formatCode="#,##0.0"/>
    <numFmt numFmtId="167" formatCode="&quot; F&quot;#,##0_);\(&quot; F&quot;#,##0\)"/>
    <numFmt numFmtId="168" formatCode="0&quot; F&quot;;\ \-0&quot; F&quot;"/>
    <numFmt numFmtId="169" formatCode="_-* #,##0.0\ _€_-;\-* #,##0.0\ _€_-;_-* &quot;-&quot;??\ _€_-;_-@_-"/>
    <numFmt numFmtId="170" formatCode="0.0___);;\ "/>
    <numFmt numFmtId="171" formatCode="_-* #,##0.000\ _€_-;\-* #,##0.000\ _€_-;_-* &quot;-&quot;??\ _€_-;_-@_-"/>
    <numFmt numFmtId="172" formatCode="_-* #,##0.0\ _€_-;\-* #,##0.0\ _€_-;_-* &quot;-&quot;?\ _€_-;_-@_-"/>
    <numFmt numFmtId="173" formatCode="_-* #,##0.000\ _€_-;\-* #,##0.000\ _€_-;_-* &quot;-&quot;?\ _€_-;_-@_-"/>
    <numFmt numFmtId="174" formatCode="_-* #,##0.0000\ _€_-;\-* #,##0.0000\ _€_-;_-* &quot;-&quot;?\ _€_-;_-@_-"/>
    <numFmt numFmtId="175" formatCode="_-* #,##0.00000\ _€_-;\-* #,##0.00000\ _€_-;_-* &quot;-&quot;?\ _€_-;_-@_-"/>
    <numFmt numFmtId="176" formatCode="_-* #,##0.0000\ _€_-;\-* #,##0.0000\ _€_-;_-* &quot;-&quot;??\ _€_-;_-@_-"/>
    <numFmt numFmtId="177" formatCode="_-* #,##0.00\ [$€]_-;\-* #,##0.00\ [$€]_-;_-* &quot;-&quot;??\ [$€]_-;_-@_-"/>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_-* #,##0\ _€_-;\-* #,##0\ _€_-;_-* &quot;-&quot;?\ _€_-;_-@_-"/>
    <numFmt numFmtId="183" formatCode="_-* #,##0.00\ _F_-;\-* #,##0.00\ _F_-;_-* &quot;-&quot;??\ _F_-;_-@_-"/>
    <numFmt numFmtId="184" formatCode="#,##0\ _€"/>
    <numFmt numFmtId="185" formatCode="0.000"/>
    <numFmt numFmtId="186" formatCode="_-* #,##0.000\ _€_-;\-* #,##0.000\ _€_-;_-* &quot;-&quot;???\ _€_-;_-@_-"/>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10"/>
      <name val="Arial"/>
      <family val="2"/>
    </font>
    <font>
      <i/>
      <sz val="8"/>
      <name val="Arial"/>
      <family val="2"/>
    </font>
    <font>
      <b/>
      <sz val="8"/>
      <name val="Arial"/>
      <family val="2"/>
    </font>
    <font>
      <sz val="8"/>
      <name val="Arial"/>
      <family val="2"/>
    </font>
    <font>
      <b/>
      <sz val="8"/>
      <color indexed="9"/>
      <name val="Arial"/>
      <family val="2"/>
    </font>
    <font>
      <sz val="8"/>
      <name val="Arial"/>
      <family val="2"/>
    </font>
    <font>
      <u/>
      <sz val="10"/>
      <color indexed="12"/>
      <name val="Arial"/>
      <family val="2"/>
    </font>
    <font>
      <sz val="10"/>
      <name val="MS Sans Serif"/>
      <family val="2"/>
    </font>
    <font>
      <b/>
      <sz val="12"/>
      <name val="Arial"/>
      <family val="2"/>
    </font>
    <font>
      <i/>
      <sz val="10"/>
      <name val="Arial"/>
      <family val="2"/>
    </font>
    <font>
      <sz val="10"/>
      <color indexed="8"/>
      <name val="Arial"/>
      <family val="2"/>
    </font>
    <font>
      <b/>
      <sz val="10"/>
      <color indexed="9"/>
      <name val="Arial"/>
      <family val="2"/>
    </font>
    <font>
      <b/>
      <sz val="18"/>
      <name val="Arial"/>
      <family val="2"/>
    </font>
    <font>
      <sz val="18"/>
      <name val="Arial"/>
      <family val="2"/>
    </font>
    <font>
      <sz val="11"/>
      <color indexed="8"/>
      <name val="Calibri"/>
      <family val="2"/>
    </font>
    <font>
      <u/>
      <sz val="10"/>
      <color indexed="12"/>
      <name val="Times New Roman"/>
      <family val="1"/>
    </font>
    <font>
      <sz val="11"/>
      <color theme="1"/>
      <name val="Calibri"/>
      <family val="2"/>
      <scheme val="minor"/>
    </font>
    <font>
      <u/>
      <sz val="11"/>
      <color theme="10"/>
      <name val="Calibri"/>
      <family val="2"/>
      <scheme val="minor"/>
    </font>
    <font>
      <i/>
      <sz val="10"/>
      <color rgb="FF000000"/>
      <name val="Arial"/>
      <family val="2"/>
    </font>
    <font>
      <b/>
      <sz val="12"/>
      <color rgb="FF000000"/>
      <name val="Arial"/>
      <family val="2"/>
    </font>
    <font>
      <b/>
      <sz val="10"/>
      <color theme="0"/>
      <name val="Arial"/>
      <family val="2"/>
    </font>
    <font>
      <b/>
      <sz val="8"/>
      <color theme="0"/>
      <name val="Arial"/>
      <family val="2"/>
    </font>
    <font>
      <sz val="10"/>
      <color rgb="FF000000"/>
      <name val="Arial"/>
      <family val="2"/>
    </font>
    <font>
      <sz val="8"/>
      <color theme="0"/>
      <name val="Arial"/>
      <family val="2"/>
    </font>
    <font>
      <b/>
      <sz val="9"/>
      <color rgb="FFFF0000"/>
      <name val="Arial"/>
      <family val="2"/>
    </font>
    <font>
      <sz val="9"/>
      <name val="Arial"/>
      <family val="2"/>
    </font>
    <font>
      <sz val="8.5"/>
      <name val="Arial"/>
      <family val="2"/>
    </font>
    <font>
      <b/>
      <sz val="11"/>
      <name val="Arial"/>
      <family val="2"/>
    </font>
    <font>
      <b/>
      <sz val="11"/>
      <color indexed="10"/>
      <name val="Arial"/>
      <family val="2"/>
    </font>
    <font>
      <b/>
      <sz val="8.5"/>
      <name val="Arial"/>
      <family val="2"/>
    </font>
    <font>
      <sz val="8.5"/>
      <name val="MS Sans Serif"/>
      <family val="2"/>
    </font>
    <font>
      <u/>
      <sz val="10"/>
      <color indexed="30"/>
      <name val="Arial"/>
      <family val="2"/>
    </font>
    <font>
      <b/>
      <sz val="7.5"/>
      <color rgb="FFFFFFFF"/>
      <name val="Arial"/>
      <family val="2"/>
    </font>
    <font>
      <sz val="8"/>
      <color indexed="8"/>
      <name val="Arial"/>
      <family val="2"/>
    </font>
    <font>
      <b/>
      <sz val="18"/>
      <color indexed="56"/>
      <name val="Cambria"/>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u/>
      <sz val="10"/>
      <color theme="10"/>
      <name val="Arial"/>
      <family val="2"/>
    </font>
    <font>
      <sz val="10"/>
      <color theme="0"/>
      <name val="Arial"/>
      <family val="2"/>
    </font>
    <font>
      <b/>
      <sz val="9"/>
      <name val="Arial"/>
      <family val="2"/>
    </font>
    <font>
      <b/>
      <i/>
      <sz val="8"/>
      <color indexed="9"/>
      <name val="Arial"/>
      <family val="2"/>
    </font>
    <font>
      <i/>
      <sz val="8"/>
      <color theme="0"/>
      <name val="Arial"/>
      <family val="2"/>
    </font>
    <font>
      <i/>
      <sz val="10"/>
      <name val="MS Sans Serif"/>
      <family val="2"/>
    </font>
    <font>
      <sz val="11"/>
      <name val="Arial"/>
      <family val="2"/>
    </font>
    <font>
      <sz val="12"/>
      <color rgb="FF000000"/>
      <name val="Arial"/>
      <family val="2"/>
    </font>
    <font>
      <i/>
      <sz val="8.5"/>
      <name val="Arial"/>
      <family val="2"/>
    </font>
  </fonts>
  <fills count="30">
    <fill>
      <patternFill patternType="none"/>
    </fill>
    <fill>
      <patternFill patternType="gray125"/>
    </fill>
    <fill>
      <patternFill patternType="solid">
        <fgColor indexed="44"/>
        <bgColor indexed="64"/>
      </patternFill>
    </fill>
    <fill>
      <patternFill patternType="solid">
        <fgColor theme="3" tint="-0.249977111117893"/>
        <bgColor indexed="64"/>
      </patternFill>
    </fill>
    <fill>
      <patternFill patternType="solid">
        <fgColor theme="0"/>
        <bgColor indexed="64"/>
      </patternFill>
    </fill>
    <fill>
      <patternFill patternType="solid">
        <fgColor rgb="FF3333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bottom/>
      <diagonal/>
    </border>
    <border>
      <left/>
      <right/>
      <top/>
      <bottom style="thin">
        <color indexed="64"/>
      </bottom>
      <diagonal/>
    </border>
    <border>
      <left style="thin">
        <color indexed="9"/>
      </left>
      <right style="thin">
        <color indexed="9"/>
      </right>
      <top/>
      <bottom style="thin">
        <color indexed="64"/>
      </bottom>
      <diagonal/>
    </border>
    <border>
      <left/>
      <right/>
      <top/>
      <bottom style="medium">
        <color indexed="9"/>
      </bottom>
      <diagonal/>
    </border>
    <border>
      <left/>
      <right/>
      <top style="medium">
        <color indexed="9"/>
      </top>
      <bottom/>
      <diagonal/>
    </border>
    <border>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9"/>
      </left>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diagonal/>
    </border>
    <border>
      <left/>
      <right style="thin">
        <color indexed="9"/>
      </right>
      <top style="thin">
        <color theme="3" tint="-0.249977111117893"/>
      </top>
      <bottom/>
      <diagonal/>
    </border>
    <border>
      <left style="thin">
        <color theme="3" tint="-0.249977111117893"/>
      </left>
      <right/>
      <top/>
      <bottom/>
      <diagonal/>
    </border>
    <border>
      <left style="thin">
        <color theme="3" tint="-0.249977111117893"/>
      </left>
      <right/>
      <top style="thin">
        <color indexed="64"/>
      </top>
      <bottom/>
      <diagonal/>
    </border>
    <border>
      <left style="thin">
        <color theme="3" tint="-0.249977111117893"/>
      </left>
      <right/>
      <top/>
      <bottom style="thin">
        <color theme="3" tint="-0.249977111117893"/>
      </bottom>
      <diagonal/>
    </border>
    <border>
      <left style="thin">
        <color indexed="9"/>
      </left>
      <right style="thin">
        <color indexed="9"/>
      </right>
      <top/>
      <bottom style="thin">
        <color theme="3" tint="-0.249977111117893"/>
      </bottom>
      <diagonal/>
    </border>
    <border>
      <left/>
      <right style="thin">
        <color indexed="9"/>
      </right>
      <top/>
      <bottom style="thin">
        <color theme="0"/>
      </bottom>
      <diagonal/>
    </border>
    <border>
      <left style="thin">
        <color indexed="9"/>
      </left>
      <right/>
      <top style="thin">
        <color theme="3" tint="-0.249977111117893"/>
      </top>
      <bottom/>
      <diagonal/>
    </border>
    <border>
      <left style="thin">
        <color indexed="9"/>
      </left>
      <right/>
      <top/>
      <bottom style="thin">
        <color theme="0"/>
      </bottom>
      <diagonal/>
    </border>
    <border>
      <left style="thin">
        <color theme="0"/>
      </left>
      <right/>
      <top/>
      <bottom/>
      <diagonal/>
    </border>
    <border>
      <left/>
      <right style="thin">
        <color theme="0"/>
      </right>
      <top/>
      <bottom style="medium">
        <color rgb="FF0000FF"/>
      </bottom>
      <diagonal/>
    </border>
    <border>
      <left style="medium">
        <color rgb="FFFFFFFF"/>
      </left>
      <right style="medium">
        <color rgb="FFFFFFFF"/>
      </right>
      <top style="medium">
        <color rgb="FFFFFFFF"/>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theme="0"/>
      </left>
      <right style="thin">
        <color theme="0"/>
      </right>
      <top/>
      <bottom style="medium">
        <color indexed="9"/>
      </bottom>
      <diagonal/>
    </border>
    <border>
      <left style="thin">
        <color theme="0"/>
      </left>
      <right style="thin">
        <color theme="0"/>
      </right>
      <top style="medium">
        <color indexed="9"/>
      </top>
      <bottom/>
      <diagonal/>
    </border>
    <border>
      <left/>
      <right style="thin">
        <color theme="0"/>
      </right>
      <top/>
      <bottom style="medium">
        <color indexed="9"/>
      </bottom>
      <diagonal/>
    </border>
    <border>
      <left style="thin">
        <color indexed="9"/>
      </left>
      <right style="thin">
        <color indexed="9"/>
      </right>
      <top style="thin">
        <color theme="3" tint="-0.249977111117893"/>
      </top>
      <bottom/>
      <diagonal/>
    </border>
    <border>
      <left style="thin">
        <color indexed="9"/>
      </left>
      <right style="thin">
        <color indexed="9"/>
      </right>
      <top/>
      <bottom style="thin">
        <color theme="0"/>
      </bottom>
      <diagonal/>
    </border>
    <border>
      <left style="thin">
        <color indexed="64"/>
      </left>
      <right/>
      <top/>
      <bottom/>
      <diagonal/>
    </border>
    <border>
      <left style="thin">
        <color indexed="64"/>
      </left>
      <right/>
      <top style="thin">
        <color indexed="64"/>
      </top>
      <bottom/>
      <diagonal/>
    </border>
    <border>
      <left/>
      <right style="thin">
        <color indexed="9"/>
      </right>
      <top/>
      <bottom/>
      <diagonal/>
    </border>
    <border>
      <left/>
      <right style="thin">
        <color indexed="9"/>
      </right>
      <top/>
      <bottom style="thin">
        <color theme="3" tint="-0.249977111117893"/>
      </bottom>
      <diagonal/>
    </border>
    <border>
      <left/>
      <right style="thick">
        <color theme="3" tint="-0.249977111117893"/>
      </right>
      <top/>
      <bottom/>
      <diagonal/>
    </border>
    <border>
      <left style="thin">
        <color indexed="9"/>
      </left>
      <right style="thick">
        <color theme="3" tint="-0.249977111117893"/>
      </right>
      <top style="thin">
        <color indexed="64"/>
      </top>
      <bottom/>
      <diagonal/>
    </border>
    <border>
      <left style="thin">
        <color indexed="9"/>
      </left>
      <right style="thick">
        <color theme="3" tint="-0.249977111117893"/>
      </right>
      <top/>
      <bottom/>
      <diagonal/>
    </border>
    <border>
      <left style="thin">
        <color indexed="9"/>
      </left>
      <right style="thick">
        <color theme="3" tint="-0.249977111117893"/>
      </right>
      <top/>
      <bottom style="thin">
        <color theme="3" tint="-0.249977111117893"/>
      </bottom>
      <diagonal/>
    </border>
    <border>
      <left style="thin">
        <color indexed="9"/>
      </left>
      <right style="thick">
        <color theme="3" tint="-0.249977111117893"/>
      </right>
      <top style="thin">
        <color theme="3" tint="-0.249977111117893"/>
      </top>
      <bottom/>
      <diagonal/>
    </border>
    <border>
      <left style="thin">
        <color indexed="9"/>
      </left>
      <right style="thick">
        <color theme="3" tint="-0.249977111117893"/>
      </right>
      <top/>
      <bottom style="thin">
        <color theme="0"/>
      </bottom>
      <diagonal/>
    </border>
  </borders>
  <cellStyleXfs count="155">
    <xf numFmtId="0" fontId="0" fillId="0" borderId="0"/>
    <xf numFmtId="0" fontId="15" fillId="0" borderId="0" applyNumberFormat="0" applyFill="0" applyBorder="0" applyAlignment="0" applyProtection="0">
      <alignment vertical="top"/>
      <protection locked="0"/>
    </xf>
    <xf numFmtId="0" fontId="26" fillId="0" borderId="0" applyNumberFormat="0" applyFill="0" applyBorder="0" applyAlignment="0" applyProtection="0"/>
    <xf numFmtId="0" fontId="24" fillId="0" borderId="0" applyNumberFormat="0" applyFill="0" applyBorder="0" applyAlignment="0" applyProtection="0">
      <alignment vertical="top"/>
      <protection locked="0"/>
    </xf>
    <xf numFmtId="43" fontId="6" fillId="0" borderId="0" applyFont="0" applyFill="0" applyBorder="0" applyAlignment="0" applyProtection="0"/>
    <xf numFmtId="40" fontId="16" fillId="0" borderId="0" applyFont="0" applyFill="0" applyBorder="0" applyAlignment="0" applyProtection="0"/>
    <xf numFmtId="43" fontId="8" fillId="0" borderId="0" applyFont="0" applyFill="0" applyBorder="0" applyAlignment="0" applyProtection="0"/>
    <xf numFmtId="0" fontId="8" fillId="0" borderId="0"/>
    <xf numFmtId="0" fontId="25" fillId="0" borderId="0"/>
    <xf numFmtId="0" fontId="16" fillId="0" borderId="0"/>
    <xf numFmtId="0" fontId="23" fillId="0" borderId="0" applyFill="0" applyProtection="0"/>
    <xf numFmtId="0" fontId="16" fillId="0" borderId="0"/>
    <xf numFmtId="0" fontId="16" fillId="0" borderId="0"/>
    <xf numFmtId="0" fontId="16" fillId="0" borderId="0"/>
    <xf numFmtId="9" fontId="6"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0" fontId="5" fillId="0" borderId="0"/>
    <xf numFmtId="0" fontId="4" fillId="0" borderId="0"/>
    <xf numFmtId="177" fontId="6" fillId="0" borderId="0" applyFont="0" applyFill="0" applyBorder="0" applyAlignment="0" applyProtection="0"/>
    <xf numFmtId="0" fontId="1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43" fontId="6" fillId="0" borderId="0" applyFont="0" applyFill="0" applyBorder="0" applyAlignment="0" applyProtection="0"/>
    <xf numFmtId="40" fontId="16" fillId="0" borderId="0" applyFont="0" applyFill="0" applyBorder="0" applyAlignment="0" applyProtection="0"/>
    <xf numFmtId="0" fontId="6" fillId="0" borderId="0"/>
    <xf numFmtId="0" fontId="6" fillId="0" borderId="0"/>
    <xf numFmtId="0" fontId="16" fillId="0" borderId="0"/>
    <xf numFmtId="0" fontId="6" fillId="0" borderId="0"/>
    <xf numFmtId="0" fontId="6" fillId="0" borderId="0"/>
    <xf numFmtId="0" fontId="4" fillId="0" borderId="0"/>
    <xf numFmtId="0" fontId="4" fillId="0" borderId="0"/>
    <xf numFmtId="0" fontId="6" fillId="0" borderId="0"/>
    <xf numFmtId="0" fontId="6" fillId="0" borderId="0"/>
    <xf numFmtId="0" fontId="16" fillId="0" borderId="0"/>
    <xf numFmtId="0" fontId="6" fillId="0" borderId="0"/>
    <xf numFmtId="0" fontId="6" fillId="0" borderId="0"/>
    <xf numFmtId="0" fontId="16" fillId="0" borderId="0"/>
    <xf numFmtId="9" fontId="1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 fillId="0" borderId="0"/>
    <xf numFmtId="9" fontId="3" fillId="0" borderId="0" applyFont="0" applyFill="0" applyBorder="0" applyAlignment="0" applyProtection="0"/>
    <xf numFmtId="0" fontId="6" fillId="0" borderId="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7" borderId="0" applyNumberFormat="0" applyBorder="0" applyAlignment="0" applyProtection="0"/>
    <xf numFmtId="0" fontId="12" fillId="20" borderId="44"/>
    <xf numFmtId="0" fontId="46" fillId="21" borderId="45" applyNumberFormat="0" applyAlignment="0" applyProtection="0"/>
    <xf numFmtId="0" fontId="12" fillId="0" borderId="1"/>
    <xf numFmtId="0" fontId="20" fillId="22" borderId="47" applyNumberFormat="0" applyAlignment="0" applyProtection="0"/>
    <xf numFmtId="0" fontId="47" fillId="23" borderId="0">
      <alignment horizontal="center"/>
    </xf>
    <xf numFmtId="0" fontId="48" fillId="23" borderId="0">
      <alignment horizontal="center" vertical="center"/>
    </xf>
    <xf numFmtId="0" fontId="6" fillId="24" borderId="0">
      <alignment horizontal="center" wrapText="1"/>
    </xf>
    <xf numFmtId="0" fontId="49" fillId="23" borderId="0">
      <alignment horizontal="center"/>
    </xf>
    <xf numFmtId="178" fontId="50" fillId="0" borderId="0" applyFont="0" applyFill="0" applyBorder="0" applyAlignment="0" applyProtection="0"/>
    <xf numFmtId="179" fontId="6" fillId="0" borderId="0" applyFont="0" applyFill="0" applyBorder="0" applyAlignment="0" applyProtection="0"/>
    <xf numFmtId="179" fontId="50" fillId="0" borderId="0" applyFont="0" applyFill="0" applyBorder="0" applyAlignment="0" applyProtection="0"/>
    <xf numFmtId="180" fontId="50" fillId="0" borderId="0" applyFont="0" applyFill="0" applyBorder="0" applyAlignment="0" applyProtection="0"/>
    <xf numFmtId="181" fontId="50" fillId="0" borderId="0" applyFont="0" applyFill="0" applyBorder="0" applyAlignment="0" applyProtection="0"/>
    <xf numFmtId="0" fontId="51" fillId="26" borderId="44" applyBorder="0">
      <protection locked="0"/>
    </xf>
    <xf numFmtId="0" fontId="52" fillId="0" borderId="0" applyNumberFormat="0" applyFill="0" applyBorder="0" applyAlignment="0" applyProtection="0"/>
    <xf numFmtId="0" fontId="42" fillId="23" borderId="1">
      <alignment horizontal="left"/>
    </xf>
    <xf numFmtId="0" fontId="53" fillId="23" borderId="0">
      <alignment horizontal="left"/>
    </xf>
    <xf numFmtId="0" fontId="54" fillId="8" borderId="0" applyNumberFormat="0" applyBorder="0" applyAlignment="0" applyProtection="0"/>
    <xf numFmtId="0" fontId="55" fillId="27" borderId="0">
      <alignment horizontal="right" vertical="top" textRotation="90" wrapText="1"/>
    </xf>
    <xf numFmtId="0" fontId="56" fillId="0" borderId="49" applyNumberFormat="0" applyFill="0" applyAlignment="0" applyProtection="0"/>
    <xf numFmtId="0" fontId="57" fillId="0" borderId="50" applyNumberFormat="0" applyFill="0" applyAlignment="0" applyProtection="0"/>
    <xf numFmtId="0" fontId="58" fillId="0" borderId="51"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11" borderId="45" applyNumberFormat="0" applyAlignment="0" applyProtection="0"/>
    <xf numFmtId="0" fontId="7" fillId="24" borderId="0">
      <alignment horizontal="center"/>
    </xf>
    <xf numFmtId="0" fontId="12" fillId="23" borderId="10">
      <alignment wrapText="1"/>
    </xf>
    <xf numFmtId="0" fontId="61" fillId="23" borderId="2"/>
    <xf numFmtId="0" fontId="61" fillId="23" borderId="6"/>
    <xf numFmtId="0" fontId="12" fillId="23" borderId="52">
      <alignment horizontal="center" wrapText="1"/>
    </xf>
    <xf numFmtId="0" fontId="26" fillId="0" borderId="0" applyNumberFormat="0" applyFill="0" applyBorder="0" applyAlignment="0" applyProtection="0"/>
    <xf numFmtId="0" fontId="70" fillId="0" borderId="0" applyNumberFormat="0" applyFill="0" applyBorder="0" applyAlignment="0" applyProtection="0"/>
    <xf numFmtId="0" fontId="62" fillId="0" borderId="46" applyNumberFormat="0" applyFill="0" applyAlignment="0" applyProtection="0"/>
    <xf numFmtId="0" fontId="6" fillId="0" borderId="0" applyFont="0" applyFill="0" applyBorder="0" applyAlignment="0" applyProtection="0"/>
    <xf numFmtId="0" fontId="63" fillId="28" borderId="0" applyNumberFormat="0" applyBorder="0" applyAlignment="0" applyProtection="0"/>
    <xf numFmtId="0" fontId="64" fillId="0" borderId="0"/>
    <xf numFmtId="0" fontId="23" fillId="0" borderId="0" applyFill="0" applyProtection="0"/>
    <xf numFmtId="0" fontId="19" fillId="0" borderId="0"/>
    <xf numFmtId="0" fontId="6" fillId="0" borderId="0"/>
    <xf numFmtId="0" fontId="3" fillId="0" borderId="0"/>
    <xf numFmtId="0" fontId="19" fillId="0" borderId="0"/>
    <xf numFmtId="0" fontId="6" fillId="25" borderId="48" applyNumberFormat="0" applyFont="0" applyAlignment="0" applyProtection="0"/>
    <xf numFmtId="0" fontId="65" fillId="21" borderId="5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12" fillId="23" borderId="1"/>
    <xf numFmtId="0" fontId="48" fillId="23" borderId="0">
      <alignment horizontal="right"/>
    </xf>
    <xf numFmtId="0" fontId="66" fillId="29" borderId="0">
      <alignment horizontal="center"/>
    </xf>
    <xf numFmtId="0" fontId="67" fillId="24" borderId="0"/>
    <xf numFmtId="0" fontId="68" fillId="27" borderId="54">
      <alignment horizontal="left" vertical="top" wrapText="1"/>
    </xf>
    <xf numFmtId="0" fontId="68" fillId="27" borderId="26">
      <alignment horizontal="left" vertical="top"/>
    </xf>
    <xf numFmtId="37" fontId="69" fillId="0" borderId="0"/>
    <xf numFmtId="0" fontId="47" fillId="23" borderId="0">
      <alignment horizontal="center"/>
    </xf>
    <xf numFmtId="0" fontId="43" fillId="0" borderId="0" applyNumberFormat="0" applyFill="0" applyBorder="0" applyAlignment="0" applyProtection="0"/>
    <xf numFmtId="0" fontId="11" fillId="23" borderId="0"/>
    <xf numFmtId="0" fontId="9" fillId="0" borderId="0" applyNumberFormat="0" applyFill="0" applyBorder="0" applyAlignment="0" applyProtection="0"/>
    <xf numFmtId="0" fontId="26" fillId="0" borderId="0" applyNumberFormat="0" applyFill="0" applyBorder="0" applyAlignment="0" applyProtection="0"/>
    <xf numFmtId="0" fontId="6" fillId="0" borderId="0"/>
    <xf numFmtId="0" fontId="3" fillId="0" borderId="0"/>
    <xf numFmtId="0" fontId="6" fillId="0" borderId="0"/>
    <xf numFmtId="43" fontId="6" fillId="0" borderId="0" applyFont="0" applyFill="0" applyBorder="0" applyAlignment="0" applyProtection="0"/>
    <xf numFmtId="0" fontId="6" fillId="0" borderId="0"/>
    <xf numFmtId="0" fontId="3" fillId="0" borderId="0"/>
    <xf numFmtId="0" fontId="16" fillId="0" borderId="0"/>
    <xf numFmtId="0" fontId="23" fillId="0" borderId="0" applyFill="0" applyProtection="0"/>
    <xf numFmtId="0" fontId="16" fillId="0" borderId="0"/>
    <xf numFmtId="9" fontId="6"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3" fillId="0" borderId="0"/>
    <xf numFmtId="0" fontId="3" fillId="0" borderId="0"/>
    <xf numFmtId="0" fontId="16" fillId="0" borderId="0"/>
    <xf numFmtId="0" fontId="6" fillId="24" borderId="0">
      <alignment horizontal="center" wrapText="1"/>
    </xf>
    <xf numFmtId="179" fontId="6" fillId="0" borderId="0" applyFont="0" applyFill="0" applyBorder="0" applyAlignment="0" applyProtection="0"/>
    <xf numFmtId="0" fontId="6" fillId="25" borderId="48" applyNumberFormat="0" applyFont="0" applyAlignment="0" applyProtection="0"/>
    <xf numFmtId="9"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0" fontId="2" fillId="0" borderId="0"/>
    <xf numFmtId="0" fontId="70" fillId="0" borderId="0" applyNumberForma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cellStyleXfs>
  <cellXfs count="347">
    <xf numFmtId="0" fontId="0" fillId="0" borderId="0" xfId="0"/>
    <xf numFmtId="0" fontId="0" fillId="0" borderId="0" xfId="0" applyFill="1" applyBorder="1"/>
    <xf numFmtId="0" fontId="0" fillId="0" borderId="0" xfId="0" applyFill="1" applyBorder="1" applyAlignment="1">
      <alignment horizontal="center"/>
    </xf>
    <xf numFmtId="0" fontId="12" fillId="0" borderId="0" xfId="0" applyFont="1"/>
    <xf numFmtId="0" fontId="0" fillId="0" borderId="1" xfId="0" applyBorder="1"/>
    <xf numFmtId="164" fontId="0" fillId="0" borderId="1" xfId="0" applyNumberFormat="1" applyBorder="1"/>
    <xf numFmtId="0" fontId="7" fillId="0" borderId="0" xfId="7" applyFont="1" applyFill="1"/>
    <xf numFmtId="0" fontId="8" fillId="0" borderId="0" xfId="7" applyFont="1" applyFill="1"/>
    <xf numFmtId="0" fontId="8" fillId="0" borderId="0" xfId="7" applyFill="1"/>
    <xf numFmtId="0" fontId="9" fillId="0" borderId="0" xfId="7" applyFont="1" applyFill="1"/>
    <xf numFmtId="0" fontId="8" fillId="0" borderId="0" xfId="7"/>
    <xf numFmtId="0" fontId="8" fillId="0" borderId="2" xfId="7" applyFont="1" applyFill="1" applyBorder="1"/>
    <xf numFmtId="3" fontId="8" fillId="0" borderId="2" xfId="7" applyNumberFormat="1" applyFill="1" applyBorder="1" applyAlignment="1">
      <alignment horizontal="center" vertical="center"/>
    </xf>
    <xf numFmtId="0" fontId="7" fillId="0" borderId="0" xfId="7" applyFont="1"/>
    <xf numFmtId="0" fontId="8" fillId="0" borderId="0" xfId="7" applyFont="1"/>
    <xf numFmtId="0" fontId="27" fillId="0" borderId="0" xfId="7" applyFont="1" applyAlignment="1">
      <alignment horizontal="left" vertical="center" readingOrder="1"/>
    </xf>
    <xf numFmtId="0" fontId="12" fillId="0" borderId="0" xfId="7" applyFont="1"/>
    <xf numFmtId="0" fontId="10" fillId="0" borderId="0" xfId="7" applyFont="1"/>
    <xf numFmtId="0" fontId="12" fillId="0" borderId="0" xfId="7" applyFont="1" applyFill="1" applyBorder="1" applyProtection="1">
      <protection locked="0"/>
    </xf>
    <xf numFmtId="0" fontId="28" fillId="0" borderId="0" xfId="0" applyFont="1" applyAlignment="1">
      <alignment horizontal="left" vertical="center" readingOrder="1"/>
    </xf>
    <xf numFmtId="3" fontId="20" fillId="3" borderId="4" xfId="13" applyNumberFormat="1" applyFont="1" applyFill="1" applyBorder="1" applyAlignment="1">
      <alignment horizontal="center" wrapText="1"/>
    </xf>
    <xf numFmtId="0" fontId="29" fillId="3" borderId="4" xfId="13" applyFont="1" applyFill="1" applyBorder="1" applyAlignment="1" applyProtection="1">
      <alignment horizontal="center" wrapText="1"/>
      <protection locked="0"/>
    </xf>
    <xf numFmtId="169" fontId="8" fillId="0" borderId="5" xfId="4" applyNumberFormat="1" applyFont="1" applyBorder="1" applyAlignment="1">
      <alignment horizontal="center"/>
    </xf>
    <xf numFmtId="169" fontId="8" fillId="0" borderId="7" xfId="4" applyNumberFormat="1" applyFont="1" applyBorder="1" applyAlignment="1">
      <alignment horizontal="center"/>
    </xf>
    <xf numFmtId="0" fontId="8" fillId="0" borderId="0" xfId="7" applyFont="1" applyFill="1" applyBorder="1" applyProtection="1">
      <protection locked="0"/>
    </xf>
    <xf numFmtId="168" fontId="20" fillId="3" borderId="3" xfId="13" applyNumberFormat="1" applyFont="1" applyFill="1" applyBorder="1" applyAlignment="1" applyProtection="1">
      <alignment horizontal="center"/>
      <protection locked="0"/>
    </xf>
    <xf numFmtId="169" fontId="8" fillId="0" borderId="0" xfId="4" applyNumberFormat="1" applyFont="1" applyFill="1" applyBorder="1" applyAlignment="1">
      <alignment horizontal="center"/>
    </xf>
    <xf numFmtId="0" fontId="12" fillId="0" borderId="0" xfId="7" applyFont="1" applyAlignment="1">
      <alignment horizontal="left"/>
    </xf>
    <xf numFmtId="164" fontId="12" fillId="0" borderId="0" xfId="7" applyNumberFormat="1" applyFont="1" applyBorder="1" applyAlignment="1">
      <alignment horizontal="left"/>
    </xf>
    <xf numFmtId="0" fontId="12" fillId="0" borderId="0" xfId="7" applyFont="1" applyBorder="1" applyAlignment="1">
      <alignment horizontal="left"/>
    </xf>
    <xf numFmtId="0" fontId="21" fillId="0" borderId="0" xfId="7" applyFont="1"/>
    <xf numFmtId="165" fontId="8" fillId="0" borderId="0" xfId="7" applyNumberFormat="1"/>
    <xf numFmtId="0" fontId="19" fillId="0" borderId="0" xfId="7" applyFont="1"/>
    <xf numFmtId="168" fontId="12" fillId="0" borderId="0" xfId="7" applyNumberFormat="1" applyFont="1" applyFill="1" applyBorder="1" applyProtection="1">
      <protection locked="0"/>
    </xf>
    <xf numFmtId="0" fontId="12" fillId="0" borderId="0" xfId="7" applyFont="1" applyFill="1" applyBorder="1" applyAlignment="1">
      <alignment wrapText="1"/>
    </xf>
    <xf numFmtId="172" fontId="0" fillId="0" borderId="0" xfId="0" applyNumberFormat="1" applyFill="1" applyBorder="1" applyAlignment="1">
      <alignment horizontal="center"/>
    </xf>
    <xf numFmtId="165" fontId="0" fillId="0" borderId="0" xfId="14" applyNumberFormat="1" applyFont="1" applyFill="1" applyBorder="1" applyAlignment="1">
      <alignment horizontal="center"/>
    </xf>
    <xf numFmtId="0" fontId="8" fillId="0" borderId="0" xfId="7" applyFont="1" applyFill="1" applyAlignment="1">
      <alignment vertical="center"/>
    </xf>
    <xf numFmtId="168" fontId="7" fillId="0" borderId="10" xfId="13" applyNumberFormat="1" applyFont="1" applyBorder="1" applyAlignment="1" applyProtection="1">
      <alignment vertical="center"/>
      <protection locked="0"/>
    </xf>
    <xf numFmtId="165" fontId="7" fillId="0" borderId="11" xfId="15" applyNumberFormat="1" applyFont="1" applyBorder="1" applyAlignment="1">
      <alignment vertical="center"/>
    </xf>
    <xf numFmtId="0" fontId="8" fillId="0" borderId="0" xfId="7" applyFont="1" applyFill="1" applyBorder="1" applyAlignment="1" applyProtection="1">
      <alignment vertical="center"/>
      <protection locked="0"/>
    </xf>
    <xf numFmtId="0" fontId="8" fillId="0" borderId="0" xfId="7" applyFont="1" applyAlignment="1">
      <alignment vertical="center"/>
    </xf>
    <xf numFmtId="0" fontId="7" fillId="0" borderId="0" xfId="0" applyFont="1"/>
    <xf numFmtId="0" fontId="7" fillId="0" borderId="0" xfId="7" applyFont="1" applyBorder="1"/>
    <xf numFmtId="164" fontId="7" fillId="0" borderId="0" xfId="7" applyNumberFormat="1" applyFont="1" applyBorder="1"/>
    <xf numFmtId="164" fontId="7" fillId="0" borderId="14" xfId="7" applyNumberFormat="1" applyFont="1" applyBorder="1"/>
    <xf numFmtId="0" fontId="8" fillId="0" borderId="0" xfId="7" applyBorder="1"/>
    <xf numFmtId="0" fontId="8" fillId="4" borderId="0" xfId="7" applyFont="1" applyFill="1" applyBorder="1"/>
    <xf numFmtId="0" fontId="8" fillId="4" borderId="0" xfId="7" applyFill="1" applyBorder="1"/>
    <xf numFmtId="164" fontId="8" fillId="4" borderId="0" xfId="7" applyNumberFormat="1" applyFill="1" applyBorder="1"/>
    <xf numFmtId="164" fontId="8" fillId="4" borderId="14" xfId="7" applyNumberFormat="1" applyFill="1" applyBorder="1"/>
    <xf numFmtId="0" fontId="7" fillId="0" borderId="15" xfId="7" applyFont="1" applyBorder="1"/>
    <xf numFmtId="0" fontId="8" fillId="4" borderId="3" xfId="7" applyFont="1" applyFill="1" applyBorder="1"/>
    <xf numFmtId="164" fontId="7" fillId="4" borderId="3" xfId="7" applyNumberFormat="1" applyFont="1" applyFill="1" applyBorder="1"/>
    <xf numFmtId="164" fontId="7" fillId="4" borderId="16" xfId="7" applyNumberFormat="1" applyFont="1" applyFill="1" applyBorder="1"/>
    <xf numFmtId="0" fontId="8" fillId="4" borderId="6" xfId="7" applyFill="1" applyBorder="1"/>
    <xf numFmtId="164" fontId="8" fillId="4" borderId="6" xfId="7" applyNumberFormat="1" applyFill="1" applyBorder="1"/>
    <xf numFmtId="164" fontId="7" fillId="0" borderId="10" xfId="7" applyNumberFormat="1" applyFont="1" applyBorder="1"/>
    <xf numFmtId="164" fontId="7" fillId="0" borderId="17" xfId="7" applyNumberFormat="1" applyFont="1" applyBorder="1"/>
    <xf numFmtId="0" fontId="7" fillId="0" borderId="6" xfId="7" applyFont="1" applyBorder="1"/>
    <xf numFmtId="0" fontId="8" fillId="0" borderId="19" xfId="7" applyBorder="1"/>
    <xf numFmtId="0" fontId="8" fillId="0" borderId="20" xfId="7" applyBorder="1"/>
    <xf numFmtId="0" fontId="8" fillId="0" borderId="21" xfId="7" applyBorder="1"/>
    <xf numFmtId="0" fontId="8" fillId="0" borderId="22" xfId="7" applyBorder="1"/>
    <xf numFmtId="0" fontId="7" fillId="4" borderId="22" xfId="7" applyFont="1" applyFill="1" applyBorder="1"/>
    <xf numFmtId="0" fontId="8" fillId="0" borderId="23" xfId="7" applyBorder="1"/>
    <xf numFmtId="0" fontId="0" fillId="0" borderId="0" xfId="0" applyFill="1" applyBorder="1" applyAlignment="1" applyProtection="1">
      <protection locked="0"/>
    </xf>
    <xf numFmtId="168" fontId="0" fillId="0" borderId="0" xfId="0" applyNumberFormat="1" applyFill="1" applyBorder="1" applyAlignment="1" applyProtection="1">
      <protection locked="0"/>
    </xf>
    <xf numFmtId="167" fontId="0" fillId="0" borderId="0" xfId="0" applyNumberFormat="1" applyFill="1" applyBorder="1" applyAlignment="1" applyProtection="1">
      <protection locked="0"/>
    </xf>
    <xf numFmtId="0" fontId="0" fillId="0" borderId="15" xfId="0" applyFill="1" applyBorder="1" applyAlignment="1" applyProtection="1">
      <protection locked="0"/>
    </xf>
    <xf numFmtId="0" fontId="8" fillId="0" borderId="17" xfId="7" applyBorder="1"/>
    <xf numFmtId="164" fontId="8" fillId="4" borderId="17" xfId="7" applyNumberFormat="1" applyFill="1" applyBorder="1"/>
    <xf numFmtId="164" fontId="8" fillId="0" borderId="16" xfId="0" applyNumberFormat="1" applyFont="1" applyBorder="1" applyAlignment="1">
      <alignment vertical="top" wrapText="1"/>
    </xf>
    <xf numFmtId="164" fontId="8" fillId="0" borderId="14" xfId="0" applyNumberFormat="1" applyFont="1" applyBorder="1" applyAlignment="1">
      <alignment vertical="top" wrapText="1"/>
    </xf>
    <xf numFmtId="164" fontId="8" fillId="4" borderId="25" xfId="7" applyNumberFormat="1" applyFill="1" applyBorder="1"/>
    <xf numFmtId="0" fontId="31" fillId="0" borderId="0" xfId="0" applyFont="1" applyAlignment="1">
      <alignment vertical="top" wrapText="1"/>
    </xf>
    <xf numFmtId="169" fontId="0" fillId="0" borderId="0" xfId="0" applyNumberFormat="1" applyFill="1" applyBorder="1"/>
    <xf numFmtId="169" fontId="0" fillId="0" borderId="0" xfId="0" applyNumberFormat="1" applyFill="1" applyBorder="1" applyAlignment="1">
      <alignment horizontal="center"/>
    </xf>
    <xf numFmtId="169" fontId="8" fillId="0" borderId="0" xfId="7" applyNumberFormat="1"/>
    <xf numFmtId="172" fontId="0" fillId="0" borderId="0" xfId="0" applyNumberFormat="1" applyFill="1" applyBorder="1"/>
    <xf numFmtId="0" fontId="12" fillId="0" borderId="0" xfId="12" applyFont="1"/>
    <xf numFmtId="0" fontId="10" fillId="0" borderId="0" xfId="12" applyFont="1" applyFill="1"/>
    <xf numFmtId="0" fontId="12" fillId="0" borderId="0" xfId="12" applyFont="1" applyFill="1"/>
    <xf numFmtId="0" fontId="10" fillId="0" borderId="0" xfId="12" applyFont="1"/>
    <xf numFmtId="0" fontId="16" fillId="0" borderId="0" xfId="12" applyFill="1"/>
    <xf numFmtId="0" fontId="16" fillId="0" borderId="0" xfId="12"/>
    <xf numFmtId="0" fontId="12" fillId="0" borderId="0" xfId="11" applyFont="1" applyAlignment="1"/>
    <xf numFmtId="0" fontId="12" fillId="0" borderId="0" xfId="11" applyFont="1"/>
    <xf numFmtId="0" fontId="11" fillId="0" borderId="0" xfId="11" applyFont="1"/>
    <xf numFmtId="0" fontId="16" fillId="0" borderId="0" xfId="11"/>
    <xf numFmtId="40" fontId="12" fillId="0" borderId="0" xfId="5" applyFont="1"/>
    <xf numFmtId="165" fontId="25" fillId="0" borderId="0" xfId="16" applyNumberFormat="1" applyFont="1"/>
    <xf numFmtId="3" fontId="16" fillId="0" borderId="0" xfId="11" applyNumberFormat="1"/>
    <xf numFmtId="164" fontId="16" fillId="0" borderId="0" xfId="11" applyNumberFormat="1"/>
    <xf numFmtId="0" fontId="31" fillId="0" borderId="0" xfId="11" applyFont="1"/>
    <xf numFmtId="164" fontId="8" fillId="0" borderId="1" xfId="0" applyNumberFormat="1" applyFont="1" applyBorder="1" applyAlignment="1">
      <alignment vertical="top" wrapText="1"/>
    </xf>
    <xf numFmtId="0" fontId="33" fillId="0" borderId="0" xfId="11" applyFont="1" applyAlignment="1"/>
    <xf numFmtId="164" fontId="7" fillId="4" borderId="0" xfId="7" applyNumberFormat="1" applyFont="1" applyFill="1" applyBorder="1"/>
    <xf numFmtId="0" fontId="7" fillId="0" borderId="26" xfId="7" applyFont="1" applyBorder="1"/>
    <xf numFmtId="0" fontId="7" fillId="0" borderId="27" xfId="7" applyFont="1" applyBorder="1"/>
    <xf numFmtId="164" fontId="7" fillId="0" borderId="6" xfId="7" applyNumberFormat="1" applyFont="1" applyBorder="1"/>
    <xf numFmtId="164" fontId="7" fillId="4" borderId="10" xfId="7" applyNumberFormat="1" applyFont="1" applyFill="1" applyBorder="1"/>
    <xf numFmtId="0" fontId="8" fillId="0" borderId="6" xfId="0" applyFont="1" applyBorder="1" applyAlignment="1">
      <alignment vertical="top" wrapText="1"/>
    </xf>
    <xf numFmtId="0" fontId="8" fillId="0" borderId="0" xfId="0" applyFont="1" applyBorder="1" applyAlignment="1">
      <alignment vertical="top" wrapText="1"/>
    </xf>
    <xf numFmtId="0" fontId="8" fillId="0" borderId="15" xfId="0" applyFont="1" applyBorder="1" applyAlignment="1">
      <alignment vertical="top" wrapText="1"/>
    </xf>
    <xf numFmtId="164" fontId="7" fillId="4" borderId="6" xfId="7" applyNumberFormat="1" applyFont="1" applyFill="1" applyBorder="1"/>
    <xf numFmtId="164" fontId="7" fillId="0" borderId="15" xfId="7" applyNumberFormat="1" applyFont="1" applyBorder="1"/>
    <xf numFmtId="0" fontId="0" fillId="0" borderId="0" xfId="14" applyNumberFormat="1" applyFont="1" applyFill="1" applyBorder="1"/>
    <xf numFmtId="175" fontId="0" fillId="0" borderId="0" xfId="0" applyNumberFormat="1" applyFill="1" applyBorder="1"/>
    <xf numFmtId="173" fontId="0" fillId="0" borderId="0" xfId="0" applyNumberFormat="1" applyFill="1" applyBorder="1"/>
    <xf numFmtId="176" fontId="0" fillId="0" borderId="0" xfId="0" applyNumberFormat="1" applyFill="1" applyBorder="1"/>
    <xf numFmtId="1" fontId="10" fillId="0" borderId="0" xfId="12" applyNumberFormat="1" applyFont="1"/>
    <xf numFmtId="174" fontId="8" fillId="0" borderId="0" xfId="7" applyNumberFormat="1"/>
    <xf numFmtId="0" fontId="31" fillId="0" borderId="0" xfId="0" applyFont="1"/>
    <xf numFmtId="1" fontId="12" fillId="0" borderId="0" xfId="11" applyNumberFormat="1" applyFont="1"/>
    <xf numFmtId="0" fontId="36" fillId="0" borderId="0" xfId="0" applyFont="1" applyFill="1" applyBorder="1"/>
    <xf numFmtId="0" fontId="39" fillId="0" borderId="0" xfId="12" applyFont="1" applyAlignment="1">
      <alignment horizontal="left" vertical="center" wrapText="1"/>
    </xf>
    <xf numFmtId="0" fontId="35" fillId="0" borderId="0" xfId="12" applyFont="1" applyAlignment="1">
      <alignment horizontal="left" vertical="center" wrapText="1"/>
    </xf>
    <xf numFmtId="0" fontId="35" fillId="0" borderId="0" xfId="12" applyFont="1" applyFill="1" applyAlignment="1">
      <alignment horizontal="left" vertical="center" wrapText="1"/>
    </xf>
    <xf numFmtId="0" fontId="7" fillId="4" borderId="0" xfId="7" applyFont="1" applyFill="1"/>
    <xf numFmtId="166" fontId="8" fillId="4" borderId="2" xfId="7" applyNumberFormat="1" applyFont="1" applyFill="1" applyBorder="1" applyAlignment="1" applyProtection="1">
      <alignment horizontal="center" vertical="center"/>
      <protection locked="0"/>
    </xf>
    <xf numFmtId="0" fontId="8" fillId="4" borderId="0" xfId="7" applyFill="1"/>
    <xf numFmtId="167" fontId="34" fillId="0" borderId="0" xfId="7" quotePrefix="1" applyNumberFormat="1" applyFont="1" applyFill="1" applyBorder="1" applyAlignment="1" applyProtection="1">
      <alignment horizontal="left"/>
      <protection locked="0"/>
    </xf>
    <xf numFmtId="167" fontId="34" fillId="0" borderId="0" xfId="7" applyNumberFormat="1" applyFont="1" applyFill="1" applyBorder="1" applyAlignment="1" applyProtection="1">
      <alignment horizontal="left"/>
      <protection locked="0"/>
    </xf>
    <xf numFmtId="0" fontId="34" fillId="0" borderId="0" xfId="7" applyFont="1" applyFill="1"/>
    <xf numFmtId="164" fontId="8" fillId="0" borderId="0" xfId="4" applyNumberFormat="1" applyFont="1" applyFill="1" applyBorder="1" applyAlignment="1">
      <alignment horizontal="center" vertical="center"/>
    </xf>
    <xf numFmtId="164" fontId="18" fillId="0" borderId="0" xfId="4" applyNumberFormat="1" applyFont="1" applyFill="1" applyBorder="1" applyAlignment="1">
      <alignment horizontal="center" vertical="center"/>
    </xf>
    <xf numFmtId="164" fontId="6" fillId="0" borderId="0" xfId="4" applyNumberFormat="1" applyFont="1" applyFill="1" applyBorder="1" applyAlignment="1">
      <alignment horizontal="center" vertical="center"/>
    </xf>
    <xf numFmtId="164" fontId="7" fillId="0" borderId="24" xfId="4" applyNumberFormat="1" applyFont="1" applyFill="1" applyBorder="1" applyAlignment="1">
      <alignment horizontal="center" vertical="center"/>
    </xf>
    <xf numFmtId="164" fontId="18" fillId="0" borderId="5" xfId="4" applyNumberFormat="1" applyFont="1" applyFill="1" applyBorder="1" applyAlignment="1">
      <alignment horizontal="center" vertical="center"/>
    </xf>
    <xf numFmtId="164" fontId="18" fillId="0" borderId="37" xfId="4" applyNumberFormat="1" applyFont="1" applyFill="1" applyBorder="1" applyAlignment="1">
      <alignment horizontal="center" vertical="center"/>
    </xf>
    <xf numFmtId="0" fontId="17" fillId="0" borderId="0" xfId="12" applyFont="1" applyBorder="1" applyAlignment="1">
      <alignment horizontal="left" vertical="top"/>
    </xf>
    <xf numFmtId="0" fontId="6" fillId="0" borderId="0" xfId="0" applyFont="1" applyFill="1" applyBorder="1" applyAlignment="1" applyProtection="1">
      <protection locked="0"/>
    </xf>
    <xf numFmtId="43" fontId="0" fillId="0" borderId="0" xfId="0" applyNumberFormat="1" applyFill="1" applyBorder="1" applyAlignment="1">
      <alignment horizontal="center"/>
    </xf>
    <xf numFmtId="174" fontId="0" fillId="0" borderId="0" xfId="0" applyNumberFormat="1" applyFill="1" applyBorder="1"/>
    <xf numFmtId="171" fontId="18" fillId="0" borderId="0" xfId="4" applyNumberFormat="1" applyFont="1" applyBorder="1" applyAlignment="1">
      <alignment horizontal="center"/>
    </xf>
    <xf numFmtId="171" fontId="18" fillId="0" borderId="0" xfId="4" applyNumberFormat="1" applyFont="1" applyFill="1" applyBorder="1" applyAlignment="1">
      <alignment horizontal="center"/>
    </xf>
    <xf numFmtId="168" fontId="12" fillId="2" borderId="0" xfId="12" applyNumberFormat="1" applyFont="1" applyFill="1" applyBorder="1" applyAlignment="1" applyProtection="1">
      <alignment horizontal="left" vertical="center"/>
      <protection locked="0"/>
    </xf>
    <xf numFmtId="168" fontId="10" fillId="0" borderId="0" xfId="12" applyNumberFormat="1" applyFont="1" applyFill="1" applyBorder="1" applyAlignment="1" applyProtection="1">
      <alignment horizontal="left" vertical="center"/>
      <protection locked="0"/>
    </xf>
    <xf numFmtId="0" fontId="10" fillId="0" borderId="29" xfId="12" applyFont="1" applyBorder="1" applyAlignment="1" applyProtection="1">
      <alignment horizontal="left"/>
      <protection locked="0"/>
    </xf>
    <xf numFmtId="164" fontId="10" fillId="0" borderId="31" xfId="12" applyNumberFormat="1" applyFont="1" applyFill="1" applyBorder="1" applyProtection="1">
      <protection locked="0"/>
    </xf>
    <xf numFmtId="164" fontId="16" fillId="0" borderId="1" xfId="26" applyNumberFormat="1" applyFont="1" applyFill="1" applyBorder="1"/>
    <xf numFmtId="164" fontId="16" fillId="0" borderId="1" xfId="26" applyNumberFormat="1" applyFill="1" applyBorder="1"/>
    <xf numFmtId="0" fontId="16" fillId="0" borderId="0" xfId="26"/>
    <xf numFmtId="0" fontId="41" fillId="5" borderId="43" xfId="26" applyFont="1" applyFill="1" applyBorder="1" applyAlignment="1">
      <alignment horizontal="center" vertical="center" wrapText="1"/>
    </xf>
    <xf numFmtId="0" fontId="12" fillId="0" borderId="1" xfId="26" applyNumberFormat="1" applyFont="1" applyFill="1" applyBorder="1" applyAlignment="1" applyProtection="1">
      <protection locked="0"/>
    </xf>
    <xf numFmtId="0" fontId="12" fillId="0" borderId="1" xfId="26" applyNumberFormat="1" applyFont="1" applyFill="1" applyBorder="1" applyAlignment="1" applyProtection="1">
      <alignment horizontal="center"/>
      <protection locked="0"/>
    </xf>
    <xf numFmtId="0" fontId="11" fillId="0" borderId="0" xfId="26" applyFont="1" applyAlignment="1">
      <alignment horizontal="center" vertical="center" wrapText="1"/>
    </xf>
    <xf numFmtId="0" fontId="11" fillId="0" borderId="0" xfId="26" applyFont="1" applyAlignment="1">
      <alignment horizontal="left" vertical="center"/>
    </xf>
    <xf numFmtId="164" fontId="12" fillId="0" borderId="1" xfId="26" applyNumberFormat="1" applyFont="1" applyFill="1" applyBorder="1" applyAlignment="1" applyProtection="1">
      <protection locked="0"/>
    </xf>
    <xf numFmtId="0" fontId="17" fillId="0" borderId="0" xfId="12" applyFont="1" applyBorder="1" applyAlignment="1">
      <alignment vertical="top"/>
    </xf>
    <xf numFmtId="0" fontId="4" fillId="0" borderId="0" xfId="29"/>
    <xf numFmtId="0" fontId="16" fillId="0" borderId="0" xfId="26"/>
    <xf numFmtId="3" fontId="12" fillId="0" borderId="0" xfId="11" applyNumberFormat="1" applyFont="1"/>
    <xf numFmtId="0" fontId="11" fillId="0" borderId="0" xfId="26" applyFont="1" applyAlignment="1"/>
    <xf numFmtId="0" fontId="12" fillId="0" borderId="0" xfId="26" applyFont="1" applyFill="1" applyAlignment="1">
      <alignment horizontal="right"/>
    </xf>
    <xf numFmtId="0" fontId="12" fillId="0" borderId="0" xfId="26" applyFont="1"/>
    <xf numFmtId="0" fontId="12" fillId="0" borderId="0" xfId="26" applyNumberFormat="1" applyFont="1" applyFill="1" applyBorder="1" applyAlignment="1" applyProtection="1">
      <alignment horizontal="left" wrapText="1"/>
      <protection locked="0"/>
    </xf>
    <xf numFmtId="0" fontId="12" fillId="0" borderId="32" xfId="11" applyNumberFormat="1" applyFont="1" applyBorder="1" applyAlignment="1">
      <alignment horizontal="right"/>
    </xf>
    <xf numFmtId="166" fontId="12" fillId="0" borderId="28" xfId="11" applyNumberFormat="1" applyFont="1" applyBorder="1"/>
    <xf numFmtId="166" fontId="12" fillId="0" borderId="41" xfId="11" applyNumberFormat="1" applyFont="1" applyBorder="1"/>
    <xf numFmtId="0" fontId="12" fillId="0" borderId="42" xfId="11" applyNumberFormat="1" applyFont="1" applyFill="1" applyBorder="1" applyAlignment="1">
      <alignment horizontal="right"/>
    </xf>
    <xf numFmtId="166" fontId="12" fillId="0" borderId="30" xfId="11" applyNumberFormat="1" applyFont="1" applyFill="1" applyBorder="1"/>
    <xf numFmtId="166" fontId="12" fillId="0" borderId="31" xfId="11" applyNumberFormat="1" applyFont="1" applyFill="1" applyBorder="1"/>
    <xf numFmtId="3" fontId="11" fillId="0" borderId="0" xfId="36" applyNumberFormat="1" applyFont="1" applyFill="1" applyBorder="1" applyAlignment="1" applyProtection="1">
      <alignment horizontal="center"/>
      <protection locked="0"/>
    </xf>
    <xf numFmtId="166" fontId="16" fillId="0" borderId="0" xfId="26" applyNumberFormat="1"/>
    <xf numFmtId="2" fontId="8" fillId="0" borderId="0" xfId="7" applyNumberFormat="1"/>
    <xf numFmtId="164" fontId="8" fillId="0" borderId="0" xfId="7" applyNumberFormat="1"/>
    <xf numFmtId="0" fontId="7" fillId="0" borderId="0" xfId="0" applyFont="1" applyBorder="1" applyAlignment="1">
      <alignment vertical="top" wrapText="1"/>
    </xf>
    <xf numFmtId="164" fontId="8" fillId="0" borderId="0" xfId="0" applyNumberFormat="1" applyFont="1" applyBorder="1" applyAlignment="1">
      <alignment vertical="top" wrapText="1"/>
    </xf>
    <xf numFmtId="164" fontId="8" fillId="0" borderId="6" xfId="0" applyNumberFormat="1" applyFont="1" applyBorder="1" applyAlignment="1">
      <alignment vertical="top" wrapText="1"/>
    </xf>
    <xf numFmtId="182" fontId="0" fillId="0" borderId="0" xfId="0" applyNumberFormat="1" applyFill="1" applyBorder="1"/>
    <xf numFmtId="3" fontId="8" fillId="0" borderId="0" xfId="7" applyNumberFormat="1" applyFill="1"/>
    <xf numFmtId="164" fontId="0" fillId="0" borderId="0" xfId="0" applyNumberFormat="1" applyFill="1" applyBorder="1"/>
    <xf numFmtId="0" fontId="3" fillId="0" borderId="0" xfId="123"/>
    <xf numFmtId="3" fontId="12" fillId="0" borderId="0" xfId="35" applyNumberFormat="1" applyFont="1" applyFill="1" applyBorder="1" applyAlignment="1">
      <alignment horizontal="right"/>
    </xf>
    <xf numFmtId="3" fontId="10" fillId="0" borderId="0" xfId="35" applyNumberFormat="1" applyFont="1" applyFill="1" applyBorder="1" applyAlignment="1">
      <alignment horizontal="right"/>
    </xf>
    <xf numFmtId="3" fontId="12" fillId="0" borderId="28" xfId="35" applyNumberFormat="1" applyFont="1" applyFill="1" applyBorder="1" applyAlignment="1">
      <alignment horizontal="right"/>
    </xf>
    <xf numFmtId="3" fontId="10" fillId="0" borderId="28" xfId="35" applyNumberFormat="1" applyFont="1" applyFill="1" applyBorder="1" applyAlignment="1">
      <alignment horizontal="right"/>
    </xf>
    <xf numFmtId="3" fontId="12" fillId="0" borderId="0" xfId="123" applyNumberFormat="1" applyFont="1" applyFill="1" applyBorder="1" applyAlignment="1">
      <alignment horizontal="right"/>
    </xf>
    <xf numFmtId="3" fontId="10" fillId="0" borderId="0" xfId="123" applyNumberFormat="1" applyFont="1" applyFill="1" applyBorder="1" applyAlignment="1">
      <alignment horizontal="right"/>
    </xf>
    <xf numFmtId="0" fontId="7" fillId="0" borderId="0" xfId="124" applyFont="1"/>
    <xf numFmtId="164" fontId="0" fillId="0" borderId="0" xfId="0" applyNumberFormat="1" applyFill="1" applyBorder="1" applyAlignment="1">
      <alignment horizontal="center"/>
    </xf>
    <xf numFmtId="0" fontId="6" fillId="0" borderId="0" xfId="0" applyFont="1" applyFill="1" applyBorder="1" applyAlignment="1">
      <alignment horizontal="center"/>
    </xf>
    <xf numFmtId="0" fontId="18" fillId="0" borderId="0" xfId="0" applyFont="1"/>
    <xf numFmtId="0" fontId="12" fillId="0" borderId="0" xfId="26" applyFont="1" applyBorder="1" applyAlignment="1" applyProtection="1">
      <alignment vertical="center" wrapText="1"/>
      <protection locked="0"/>
    </xf>
    <xf numFmtId="166" fontId="12" fillId="0" borderId="0" xfId="11" applyNumberFormat="1" applyFont="1" applyAlignment="1"/>
    <xf numFmtId="172" fontId="8" fillId="0" borderId="0" xfId="7" applyNumberFormat="1"/>
    <xf numFmtId="165" fontId="8" fillId="0" borderId="0" xfId="7" applyNumberFormat="1" applyFont="1" applyFill="1" applyAlignment="1">
      <alignment vertical="center"/>
    </xf>
    <xf numFmtId="0" fontId="70" fillId="0" borderId="0" xfId="145" applyAlignment="1">
      <alignment horizontal="left" vertical="center"/>
    </xf>
    <xf numFmtId="0" fontId="70" fillId="0" borderId="0" xfId="145" applyFill="1" applyBorder="1" applyAlignment="1">
      <alignment horizontal="left" vertical="center"/>
    </xf>
    <xf numFmtId="0" fontId="0" fillId="0" borderId="0" xfId="0" applyAlignment="1">
      <alignment horizontal="left" vertical="center"/>
    </xf>
    <xf numFmtId="0" fontId="70" fillId="0" borderId="0" xfId="145" applyFill="1" applyAlignment="1">
      <alignment horizontal="left" vertical="center"/>
    </xf>
    <xf numFmtId="0" fontId="70" fillId="0" borderId="0" xfId="145" applyBorder="1" applyAlignment="1">
      <alignment horizontal="left" vertical="center"/>
    </xf>
    <xf numFmtId="0" fontId="13" fillId="3" borderId="0" xfId="12" applyFont="1" applyFill="1" applyBorder="1" applyAlignment="1" applyProtection="1">
      <alignment horizontal="left"/>
      <protection locked="0"/>
    </xf>
    <xf numFmtId="164" fontId="13" fillId="3" borderId="55" xfId="35" applyNumberFormat="1" applyFont="1" applyFill="1" applyBorder="1" applyAlignment="1">
      <alignment horizontal="right" wrapText="1"/>
    </xf>
    <xf numFmtId="164" fontId="13" fillId="3" borderId="8" xfId="35" applyNumberFormat="1" applyFont="1" applyFill="1" applyBorder="1" applyAlignment="1">
      <alignment horizontal="right" wrapText="1"/>
    </xf>
    <xf numFmtId="164" fontId="13" fillId="3" borderId="55" xfId="123" applyNumberFormat="1" applyFont="1" applyFill="1" applyBorder="1" applyAlignment="1">
      <alignment horizontal="right" wrapText="1"/>
    </xf>
    <xf numFmtId="0" fontId="29" fillId="3" borderId="1" xfId="7" applyFont="1" applyFill="1" applyBorder="1" applyAlignment="1">
      <alignment horizontal="center" vertical="center" wrapText="1"/>
    </xf>
    <xf numFmtId="0" fontId="29" fillId="3" borderId="1" xfId="7" applyFont="1" applyFill="1" applyBorder="1"/>
    <xf numFmtId="3" fontId="71" fillId="3" borderId="1" xfId="7" applyNumberFormat="1" applyFont="1" applyFill="1" applyBorder="1" applyAlignment="1">
      <alignment horizontal="center" vertical="center"/>
    </xf>
    <xf numFmtId="166" fontId="71" fillId="3" borderId="1" xfId="7" applyNumberFormat="1" applyFont="1" applyFill="1" applyBorder="1" applyAlignment="1" applyProtection="1">
      <alignment horizontal="center" vertical="center"/>
      <protection locked="0"/>
    </xf>
    <xf numFmtId="0" fontId="30" fillId="3" borderId="32" xfId="11" applyFont="1" applyFill="1" applyBorder="1"/>
    <xf numFmtId="0" fontId="30" fillId="3" borderId="28" xfId="11" applyFont="1" applyFill="1" applyBorder="1" applyAlignment="1">
      <alignment wrapText="1"/>
    </xf>
    <xf numFmtId="0" fontId="30" fillId="3" borderId="41" xfId="11" applyFont="1" applyFill="1" applyBorder="1" applyAlignment="1">
      <alignment wrapText="1"/>
    </xf>
    <xf numFmtId="0" fontId="71" fillId="3" borderId="18" xfId="7" applyFont="1" applyFill="1" applyBorder="1"/>
    <xf numFmtId="0" fontId="71" fillId="3" borderId="12" xfId="7" applyFont="1" applyFill="1" applyBorder="1"/>
    <xf numFmtId="0" fontId="71" fillId="3" borderId="12" xfId="7" applyFont="1" applyFill="1" applyBorder="1" applyAlignment="1">
      <alignment horizontal="left" vertical="center" wrapText="1"/>
    </xf>
    <xf numFmtId="0" fontId="71" fillId="3" borderId="13" xfId="7" applyFont="1" applyFill="1" applyBorder="1" applyAlignment="1">
      <alignment horizontal="left" vertical="center" wrapText="1"/>
    </xf>
    <xf numFmtId="0" fontId="34" fillId="0" borderId="0" xfId="124" applyFont="1" applyBorder="1"/>
    <xf numFmtId="0" fontId="23" fillId="0" borderId="0" xfId="99" applyFill="1" applyProtection="1"/>
    <xf numFmtId="9" fontId="6" fillId="0" borderId="0" xfId="14" applyNumberFormat="1" applyFont="1" applyFill="1" applyBorder="1" applyAlignment="1"/>
    <xf numFmtId="0" fontId="34" fillId="0" borderId="0" xfId="124" applyFont="1" applyFill="1" applyBorder="1"/>
    <xf numFmtId="9" fontId="34" fillId="0" borderId="0" xfId="14" applyFont="1" applyBorder="1"/>
    <xf numFmtId="0" fontId="72" fillId="0" borderId="26" xfId="124" applyFont="1" applyBorder="1"/>
    <xf numFmtId="0" fontId="34" fillId="0" borderId="10" xfId="124" applyFont="1" applyBorder="1" applyAlignment="1">
      <alignment horizontal="center"/>
    </xf>
    <xf numFmtId="0" fontId="34" fillId="0" borderId="60" xfId="124" applyFont="1" applyBorder="1"/>
    <xf numFmtId="9" fontId="6" fillId="0" borderId="0" xfId="14" applyFont="1" applyFill="1" applyBorder="1" applyAlignment="1"/>
    <xf numFmtId="0" fontId="34" fillId="0" borderId="60" xfId="124" applyFont="1" applyFill="1" applyBorder="1"/>
    <xf numFmtId="9" fontId="34" fillId="0" borderId="6" xfId="14" applyFont="1" applyBorder="1"/>
    <xf numFmtId="0" fontId="34" fillId="0" borderId="61" xfId="124" applyFont="1" applyBorder="1"/>
    <xf numFmtId="9" fontId="34" fillId="0" borderId="3" xfId="14" applyNumberFormat="1" applyFont="1" applyBorder="1"/>
    <xf numFmtId="9" fontId="34" fillId="0" borderId="0" xfId="14" applyNumberFormat="1" applyFont="1" applyBorder="1"/>
    <xf numFmtId="0" fontId="34" fillId="0" borderId="27" xfId="124" applyFont="1" applyBorder="1"/>
    <xf numFmtId="9" fontId="34" fillId="0" borderId="6" xfId="14" applyNumberFormat="1" applyFont="1" applyBorder="1"/>
    <xf numFmtId="44" fontId="7" fillId="0" borderId="0" xfId="146" applyNumberFormat="1" applyFont="1" applyFill="1" applyBorder="1" applyAlignment="1"/>
    <xf numFmtId="44" fontId="6" fillId="0" borderId="0" xfId="146" applyNumberFormat="1" applyFill="1" applyBorder="1" applyAlignment="1"/>
    <xf numFmtId="9" fontId="7" fillId="0" borderId="0" xfId="14" applyFont="1" applyFill="1" applyBorder="1" applyAlignment="1"/>
    <xf numFmtId="165" fontId="0" fillId="0" borderId="0" xfId="0" applyNumberFormat="1"/>
    <xf numFmtId="165" fontId="0" fillId="0" borderId="0" xfId="0" applyNumberFormat="1" applyFill="1"/>
    <xf numFmtId="0" fontId="23" fillId="0" borderId="0" xfId="99" applyFill="1" applyAlignment="1" applyProtection="1">
      <alignment horizontal="left" indent="1"/>
    </xf>
    <xf numFmtId="168" fontId="20" fillId="3" borderId="3" xfId="13" applyNumberFormat="1" applyFont="1" applyFill="1" applyBorder="1" applyAlignment="1" applyProtection="1">
      <alignment horizontal="center" vertical="center"/>
      <protection locked="0"/>
    </xf>
    <xf numFmtId="184" fontId="6" fillId="0" borderId="1" xfId="4" applyNumberFormat="1" applyFont="1" applyFill="1" applyBorder="1" applyAlignment="1">
      <alignment horizontal="center"/>
    </xf>
    <xf numFmtId="3" fontId="20" fillId="3" borderId="1" xfId="13" applyNumberFormat="1" applyFont="1" applyFill="1" applyBorder="1" applyAlignment="1">
      <alignment horizontal="center" wrapText="1"/>
    </xf>
    <xf numFmtId="168" fontId="8" fillId="0" borderId="1" xfId="13" applyNumberFormat="1" applyFont="1" applyBorder="1" applyProtection="1">
      <protection locked="0"/>
    </xf>
    <xf numFmtId="164" fontId="8" fillId="0" borderId="1" xfId="7" applyNumberFormat="1" applyBorder="1"/>
    <xf numFmtId="0" fontId="6" fillId="0" borderId="0" xfId="7" applyFont="1" applyAlignment="1"/>
    <xf numFmtId="0" fontId="35" fillId="0" borderId="0" xfId="0" applyFont="1" applyFill="1" applyBorder="1" applyAlignment="1">
      <alignment horizontal="left" vertical="center" wrapText="1"/>
    </xf>
    <xf numFmtId="0" fontId="35" fillId="0" borderId="0" xfId="12" applyFont="1" applyBorder="1" applyAlignment="1" applyProtection="1">
      <alignment horizontal="left" vertical="center" wrapText="1"/>
      <protection locked="0"/>
    </xf>
    <xf numFmtId="164" fontId="12" fillId="0" borderId="0" xfId="12" applyNumberFormat="1" applyFont="1"/>
    <xf numFmtId="170" fontId="10" fillId="0" borderId="0" xfId="12" applyNumberFormat="1" applyFont="1" applyFill="1"/>
    <xf numFmtId="164" fontId="10" fillId="2" borderId="28" xfId="12" applyNumberFormat="1" applyFont="1" applyFill="1" applyBorder="1" applyAlignment="1" applyProtection="1">
      <alignment horizontal="right" vertical="center"/>
      <protection locked="0"/>
    </xf>
    <xf numFmtId="164" fontId="10" fillId="0" borderId="28" xfId="12" applyNumberFormat="1" applyFont="1" applyFill="1" applyBorder="1" applyAlignment="1" applyProtection="1">
      <alignment horizontal="right" vertical="center"/>
      <protection locked="0"/>
    </xf>
    <xf numFmtId="164" fontId="74" fillId="3" borderId="28" xfId="12" applyNumberFormat="1" applyFont="1" applyFill="1" applyBorder="1" applyAlignment="1" applyProtection="1">
      <alignment horizontal="right" vertical="center"/>
      <protection locked="0"/>
    </xf>
    <xf numFmtId="0" fontId="75" fillId="0" borderId="0" xfId="12" applyFont="1"/>
    <xf numFmtId="166" fontId="12" fillId="2" borderId="28" xfId="12" applyNumberFormat="1" applyFont="1" applyFill="1" applyBorder="1" applyAlignment="1" applyProtection="1">
      <alignment horizontal="right" vertical="center"/>
      <protection locked="0"/>
    </xf>
    <xf numFmtId="166" fontId="12" fillId="0" borderId="28" xfId="12" applyNumberFormat="1" applyFont="1" applyFill="1" applyBorder="1" applyAlignment="1" applyProtection="1">
      <alignment horizontal="right" vertical="center"/>
      <protection locked="0"/>
    </xf>
    <xf numFmtId="166" fontId="6" fillId="0" borderId="28" xfId="12" applyNumberFormat="1" applyFont="1" applyFill="1" applyBorder="1" applyAlignment="1" applyProtection="1">
      <alignment horizontal="right" vertical="center" indent="2"/>
      <protection locked="0"/>
    </xf>
    <xf numFmtId="166" fontId="32" fillId="3" borderId="28" xfId="12" applyNumberFormat="1" applyFont="1" applyFill="1" applyBorder="1" applyAlignment="1" applyProtection="1">
      <alignment horizontal="right" vertical="center"/>
      <protection locked="0"/>
    </xf>
    <xf numFmtId="166" fontId="10" fillId="0" borderId="30" xfId="12" applyNumberFormat="1" applyFont="1" applyFill="1" applyBorder="1" applyProtection="1">
      <protection locked="0"/>
    </xf>
    <xf numFmtId="168" fontId="13" fillId="3" borderId="0" xfId="12" applyNumberFormat="1" applyFont="1" applyFill="1" applyBorder="1" applyAlignment="1" applyProtection="1">
      <alignment horizontal="center" vertical="center"/>
      <protection locked="0"/>
    </xf>
    <xf numFmtId="3" fontId="13" fillId="3" borderId="28" xfId="12" applyNumberFormat="1" applyFont="1" applyFill="1" applyBorder="1" applyAlignment="1">
      <alignment horizontal="center" vertical="center" wrapText="1"/>
    </xf>
    <xf numFmtId="3" fontId="13" fillId="3" borderId="0" xfId="12" applyNumberFormat="1" applyFont="1" applyFill="1" applyBorder="1" applyAlignment="1">
      <alignment horizontal="center" vertical="center" wrapText="1"/>
    </xf>
    <xf numFmtId="3" fontId="73" fillId="3" borderId="0" xfId="12" applyNumberFormat="1" applyFont="1" applyFill="1" applyBorder="1" applyAlignment="1">
      <alignment horizontal="center" vertical="center" wrapText="1"/>
    </xf>
    <xf numFmtId="0" fontId="12" fillId="0" borderId="0" xfId="12" applyFont="1" applyAlignment="1">
      <alignment horizontal="center" vertical="center"/>
    </xf>
    <xf numFmtId="168" fontId="8" fillId="0" borderId="34" xfId="13" applyNumberFormat="1" applyFont="1" applyFill="1" applyBorder="1" applyAlignment="1" applyProtection="1">
      <alignment vertical="center"/>
      <protection locked="0"/>
    </xf>
    <xf numFmtId="169" fontId="8" fillId="0" borderId="0" xfId="4" applyNumberFormat="1" applyFont="1" applyFill="1" applyBorder="1" applyAlignment="1">
      <alignment horizontal="center" vertical="center"/>
    </xf>
    <xf numFmtId="169" fontId="8" fillId="0" borderId="64" xfId="4" applyNumberFormat="1" applyFont="1" applyFill="1" applyBorder="1" applyAlignment="1">
      <alignment horizontal="center" vertical="center"/>
    </xf>
    <xf numFmtId="168" fontId="18" fillId="0" borderId="34" xfId="13" applyNumberFormat="1" applyFont="1" applyFill="1" applyBorder="1" applyAlignment="1" applyProtection="1">
      <alignment vertical="center"/>
      <protection locked="0"/>
    </xf>
    <xf numFmtId="169" fontId="18" fillId="0" borderId="0" xfId="4" applyNumberFormat="1" applyFont="1" applyFill="1" applyBorder="1" applyAlignment="1">
      <alignment horizontal="center" vertical="center"/>
    </xf>
    <xf numFmtId="169" fontId="18" fillId="0" borderId="64" xfId="4" applyNumberFormat="1" applyFont="1" applyFill="1" applyBorder="1" applyAlignment="1">
      <alignment horizontal="center" vertical="center"/>
    </xf>
    <xf numFmtId="168" fontId="8" fillId="0" borderId="34" xfId="13" applyNumberFormat="1" applyFont="1" applyFill="1" applyBorder="1" applyAlignment="1" applyProtection="1">
      <alignment vertical="center" wrapText="1"/>
      <protection locked="0"/>
    </xf>
    <xf numFmtId="168" fontId="7" fillId="0" borderId="35" xfId="13" applyNumberFormat="1" applyFont="1" applyBorder="1" applyAlignment="1" applyProtection="1">
      <alignment vertical="center"/>
      <protection locked="0"/>
    </xf>
    <xf numFmtId="169" fontId="7" fillId="0" borderId="24" xfId="4" applyNumberFormat="1" applyFont="1" applyFill="1" applyBorder="1" applyAlignment="1">
      <alignment horizontal="center" vertical="center"/>
    </xf>
    <xf numFmtId="169" fontId="7" fillId="0" borderId="65" xfId="4" applyNumberFormat="1" applyFont="1" applyFill="1" applyBorder="1" applyAlignment="1">
      <alignment horizontal="center" vertical="center"/>
    </xf>
    <xf numFmtId="169" fontId="7" fillId="0" borderId="3" xfId="4" applyNumberFormat="1" applyFont="1" applyFill="1" applyBorder="1" applyAlignment="1">
      <alignment horizontal="center" vertical="center"/>
    </xf>
    <xf numFmtId="168" fontId="18" fillId="0" borderId="34" xfId="13" applyNumberFormat="1" applyFont="1" applyBorder="1" applyAlignment="1" applyProtection="1">
      <alignment vertical="center"/>
      <protection locked="0"/>
    </xf>
    <xf numFmtId="169" fontId="18" fillId="0" borderId="5" xfId="4" applyNumberFormat="1" applyFont="1" applyBorder="1" applyAlignment="1">
      <alignment horizontal="center" vertical="center"/>
    </xf>
    <xf numFmtId="169" fontId="18" fillId="0" borderId="66" xfId="4" applyNumberFormat="1" applyFont="1" applyBorder="1" applyAlignment="1">
      <alignment horizontal="center" vertical="center"/>
    </xf>
    <xf numFmtId="169" fontId="18" fillId="0" borderId="62" xfId="4" applyNumberFormat="1" applyFont="1" applyFill="1" applyBorder="1" applyAlignment="1">
      <alignment horizontal="center" vertical="center"/>
    </xf>
    <xf numFmtId="169" fontId="18" fillId="0" borderId="5" xfId="4" applyNumberFormat="1" applyFont="1" applyFill="1" applyBorder="1" applyAlignment="1">
      <alignment horizontal="center" vertical="center"/>
    </xf>
    <xf numFmtId="168" fontId="18" fillId="0" borderId="36" xfId="13" applyNumberFormat="1" applyFont="1" applyBorder="1" applyAlignment="1" applyProtection="1">
      <alignment vertical="center"/>
      <protection locked="0"/>
    </xf>
    <xf numFmtId="169" fontId="18" fillId="0" borderId="37" xfId="4" applyNumberFormat="1" applyFont="1" applyBorder="1" applyAlignment="1">
      <alignment horizontal="center" vertical="center"/>
    </xf>
    <xf numFmtId="169" fontId="18" fillId="0" borderId="67" xfId="4" applyNumberFormat="1" applyFont="1" applyBorder="1" applyAlignment="1">
      <alignment horizontal="center" vertical="center"/>
    </xf>
    <xf numFmtId="169" fontId="18" fillId="0" borderId="63" xfId="4" applyNumberFormat="1" applyFont="1" applyFill="1" applyBorder="1" applyAlignment="1">
      <alignment horizontal="center" vertical="center"/>
    </xf>
    <xf numFmtId="169" fontId="18" fillId="0" borderId="37" xfId="4" applyNumberFormat="1" applyFont="1" applyFill="1" applyBorder="1" applyAlignment="1">
      <alignment horizontal="center" vertical="center"/>
    </xf>
    <xf numFmtId="0" fontId="10" fillId="0" borderId="0" xfId="12" applyFont="1" applyAlignment="1">
      <alignment horizontal="center"/>
    </xf>
    <xf numFmtId="0" fontId="0" fillId="0" borderId="0" xfId="0" applyAlignment="1">
      <alignment horizontal="center"/>
    </xf>
    <xf numFmtId="164" fontId="12" fillId="2" borderId="28" xfId="12" applyNumberFormat="1" applyFont="1" applyFill="1" applyBorder="1" applyAlignment="1" applyProtection="1">
      <alignment horizontal="center" vertical="center"/>
      <protection locked="0"/>
    </xf>
    <xf numFmtId="164" fontId="12" fillId="0" borderId="28" xfId="12" applyNumberFormat="1" applyFont="1" applyFill="1" applyBorder="1" applyAlignment="1" applyProtection="1">
      <alignment horizontal="center" vertical="center"/>
      <protection locked="0"/>
    </xf>
    <xf numFmtId="164" fontId="32" fillId="3" borderId="28" xfId="12" applyNumberFormat="1" applyFont="1" applyFill="1" applyBorder="1" applyAlignment="1" applyProtection="1">
      <alignment horizontal="center" vertical="center"/>
      <protection locked="0"/>
    </xf>
    <xf numFmtId="164" fontId="10" fillId="0" borderId="31" xfId="12" applyNumberFormat="1" applyFont="1" applyFill="1" applyBorder="1" applyAlignment="1" applyProtection="1">
      <alignment horizontal="center"/>
      <protection locked="0"/>
    </xf>
    <xf numFmtId="0" fontId="16" fillId="0" borderId="28" xfId="12" applyBorder="1" applyAlignment="1">
      <alignment horizontal="center"/>
    </xf>
    <xf numFmtId="0" fontId="16" fillId="0" borderId="0" xfId="12" applyBorder="1" applyAlignment="1">
      <alignment horizontal="center"/>
    </xf>
    <xf numFmtId="0" fontId="16" fillId="0" borderId="0" xfId="12" applyAlignment="1">
      <alignment horizontal="center"/>
    </xf>
    <xf numFmtId="0" fontId="35" fillId="0" borderId="0" xfId="0" applyFont="1" applyFill="1" applyBorder="1" applyAlignment="1">
      <alignment vertical="center" wrapText="1"/>
    </xf>
    <xf numFmtId="3" fontId="30" fillId="3" borderId="56" xfId="35" applyNumberFormat="1" applyFont="1" applyFill="1" applyBorder="1" applyAlignment="1">
      <alignment horizontal="right" vertical="center"/>
    </xf>
    <xf numFmtId="0" fontId="8" fillId="0" borderId="0" xfId="7" applyAlignment="1">
      <alignment vertical="center"/>
    </xf>
    <xf numFmtId="3" fontId="30" fillId="3" borderId="9" xfId="35" applyNumberFormat="1" applyFont="1" applyFill="1" applyBorder="1" applyAlignment="1">
      <alignment horizontal="right" vertical="center"/>
    </xf>
    <xf numFmtId="3" fontId="30" fillId="3" borderId="56" xfId="123" applyNumberFormat="1" applyFont="1" applyFill="1" applyBorder="1" applyAlignment="1">
      <alignment horizontal="right" vertical="center"/>
    </xf>
    <xf numFmtId="164" fontId="12" fillId="0" borderId="0" xfId="35" applyNumberFormat="1" applyFont="1" applyFill="1" applyBorder="1" applyAlignment="1">
      <alignment vertical="center"/>
    </xf>
    <xf numFmtId="164" fontId="10" fillId="0" borderId="0" xfId="35" applyNumberFormat="1" applyFont="1" applyFill="1" applyBorder="1" applyAlignment="1">
      <alignment vertical="center"/>
    </xf>
    <xf numFmtId="165" fontId="12" fillId="0" borderId="0" xfId="42" applyNumberFormat="1" applyFont="1" applyFill="1" applyBorder="1" applyAlignment="1" applyProtection="1">
      <alignment horizontal="right" vertical="center"/>
      <protection locked="0"/>
    </xf>
    <xf numFmtId="165" fontId="12" fillId="0" borderId="0" xfId="42" applyNumberFormat="1" applyFont="1" applyFill="1" applyBorder="1" applyAlignment="1">
      <alignment vertical="center"/>
    </xf>
    <xf numFmtId="165" fontId="3" fillId="0" borderId="0" xfId="42" applyNumberFormat="1" applyFont="1" applyAlignment="1">
      <alignment vertical="center"/>
    </xf>
    <xf numFmtId="166" fontId="10" fillId="0" borderId="28" xfId="35" applyNumberFormat="1" applyFont="1" applyFill="1" applyBorder="1" applyAlignment="1">
      <alignment horizontal="center"/>
    </xf>
    <xf numFmtId="3" fontId="10" fillId="0" borderId="0" xfId="35" applyNumberFormat="1" applyFont="1" applyFill="1" applyBorder="1" applyAlignment="1">
      <alignment horizontal="center"/>
    </xf>
    <xf numFmtId="0" fontId="6" fillId="0" borderId="0" xfId="35" applyAlignment="1">
      <alignment horizontal="center"/>
    </xf>
    <xf numFmtId="0" fontId="3" fillId="0" borderId="0" xfId="123" applyAlignment="1">
      <alignment horizontal="center"/>
    </xf>
    <xf numFmtId="3" fontId="10" fillId="0" borderId="28" xfId="35" applyNumberFormat="1" applyFont="1" applyFill="1" applyBorder="1" applyAlignment="1">
      <alignment horizontal="center"/>
    </xf>
    <xf numFmtId="166" fontId="10" fillId="0" borderId="0" xfId="35" applyNumberFormat="1" applyFont="1" applyFill="1" applyBorder="1" applyAlignment="1">
      <alignment horizontal="center"/>
    </xf>
    <xf numFmtId="166" fontId="10" fillId="0" borderId="0" xfId="123" applyNumberFormat="1" applyFont="1" applyFill="1" applyBorder="1" applyAlignment="1">
      <alignment horizontal="center"/>
    </xf>
    <xf numFmtId="166" fontId="12" fillId="0" borderId="0" xfId="35" applyNumberFormat="1" applyFont="1" applyFill="1" applyBorder="1" applyAlignment="1" applyProtection="1">
      <alignment horizontal="center"/>
      <protection locked="0"/>
    </xf>
    <xf numFmtId="164" fontId="12" fillId="0" borderId="0" xfId="35" applyNumberFormat="1" applyFont="1" applyAlignment="1">
      <alignment horizontal="center"/>
    </xf>
    <xf numFmtId="164" fontId="12" fillId="0" borderId="0" xfId="35" applyNumberFormat="1" applyFont="1" applyBorder="1" applyAlignment="1">
      <alignment horizontal="center"/>
    </xf>
    <xf numFmtId="164" fontId="12" fillId="0" borderId="0" xfId="123" applyNumberFormat="1" applyFont="1" applyAlignment="1">
      <alignment horizontal="center"/>
    </xf>
    <xf numFmtId="166" fontId="12" fillId="0" borderId="29" xfId="35" applyNumberFormat="1" applyFont="1" applyFill="1" applyBorder="1" applyAlignment="1" applyProtection="1">
      <alignment horizontal="center"/>
      <protection locked="0"/>
    </xf>
    <xf numFmtId="164" fontId="12" fillId="0" borderId="29" xfId="35" applyNumberFormat="1" applyFont="1" applyFill="1" applyBorder="1" applyAlignment="1">
      <alignment horizontal="center"/>
    </xf>
    <xf numFmtId="164" fontId="12" fillId="0" borderId="29" xfId="123" applyNumberFormat="1" applyFont="1" applyFill="1" applyBorder="1" applyAlignment="1">
      <alignment horizontal="center"/>
    </xf>
    <xf numFmtId="164" fontId="12" fillId="0" borderId="0" xfId="42" applyNumberFormat="1" applyFont="1" applyFill="1" applyBorder="1" applyAlignment="1" applyProtection="1">
      <alignment horizontal="center" vertical="center"/>
      <protection locked="0"/>
    </xf>
    <xf numFmtId="0" fontId="78" fillId="0" borderId="0" xfId="7" applyFont="1" applyFill="1" applyBorder="1" applyProtection="1">
      <protection locked="0"/>
    </xf>
    <xf numFmtId="0" fontId="17" fillId="0" borderId="0" xfId="0" applyFont="1"/>
    <xf numFmtId="185" fontId="0" fillId="0" borderId="0" xfId="0" applyNumberFormat="1" applyFill="1" applyBorder="1" applyAlignment="1">
      <alignment horizontal="center"/>
    </xf>
    <xf numFmtId="186" fontId="0" fillId="0" borderId="0" xfId="0" applyNumberFormat="1" applyFill="1" applyBorder="1"/>
    <xf numFmtId="3" fontId="20" fillId="3" borderId="39" xfId="13" applyNumberFormat="1" applyFont="1" applyFill="1" applyBorder="1" applyAlignment="1">
      <alignment horizontal="center" vertical="center" wrapText="1"/>
    </xf>
    <xf numFmtId="3" fontId="20" fillId="3" borderId="40" xfId="13"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1" fontId="20" fillId="3" borderId="58" xfId="4" applyNumberFormat="1" applyFont="1" applyFill="1" applyBorder="1" applyAlignment="1">
      <alignment horizontal="center" vertical="center" wrapText="1"/>
    </xf>
    <xf numFmtId="1" fontId="20" fillId="3" borderId="59" xfId="4" applyNumberFormat="1" applyFont="1" applyFill="1" applyBorder="1" applyAlignment="1">
      <alignment horizontal="center" vertical="center" wrapText="1"/>
    </xf>
    <xf numFmtId="1" fontId="20" fillId="3" borderId="68" xfId="4" applyNumberFormat="1" applyFont="1" applyFill="1" applyBorder="1" applyAlignment="1">
      <alignment horizontal="center" vertical="center" wrapText="1"/>
    </xf>
    <xf numFmtId="1" fontId="20" fillId="3" borderId="69" xfId="4" applyNumberFormat="1" applyFont="1" applyFill="1" applyBorder="1" applyAlignment="1">
      <alignment horizontal="center" vertical="center" wrapText="1"/>
    </xf>
    <xf numFmtId="1" fontId="20" fillId="3" borderId="33" xfId="4" applyNumberFormat="1" applyFont="1" applyFill="1" applyBorder="1" applyAlignment="1">
      <alignment horizontal="center" vertical="center" wrapText="1"/>
    </xf>
    <xf numFmtId="1" fontId="20" fillId="3" borderId="38" xfId="4" applyNumberFormat="1" applyFont="1" applyFill="1" applyBorder="1" applyAlignment="1">
      <alignment horizontal="center" vertical="center" wrapText="1"/>
    </xf>
    <xf numFmtId="1" fontId="29" fillId="3" borderId="33" xfId="4" applyNumberFormat="1" applyFont="1" applyFill="1" applyBorder="1" applyAlignment="1">
      <alignment horizontal="center" vertical="center" wrapText="1"/>
    </xf>
    <xf numFmtId="1" fontId="29" fillId="3" borderId="38" xfId="4" applyNumberFormat="1" applyFont="1" applyFill="1" applyBorder="1" applyAlignment="1">
      <alignment horizontal="center" vertical="center" wrapText="1"/>
    </xf>
    <xf numFmtId="0" fontId="36" fillId="0" borderId="0" xfId="0" applyFont="1" applyFill="1" applyBorder="1" applyAlignment="1">
      <alignment horizontal="left" vertical="center" wrapText="1"/>
    </xf>
    <xf numFmtId="0" fontId="35" fillId="0" borderId="0" xfId="12" applyFont="1" applyBorder="1" applyAlignment="1" applyProtection="1">
      <alignment horizontal="left" vertical="center" wrapText="1"/>
      <protection locked="0"/>
    </xf>
    <xf numFmtId="0" fontId="35" fillId="0" borderId="0" xfId="12" applyNumberFormat="1" applyFont="1" applyFill="1" applyBorder="1" applyAlignment="1" applyProtection="1">
      <alignment horizontal="left" vertical="center" wrapText="1"/>
      <protection locked="0"/>
    </xf>
    <xf numFmtId="0" fontId="35" fillId="0" borderId="32" xfId="12" applyNumberFormat="1" applyFont="1" applyFill="1" applyBorder="1" applyAlignment="1" applyProtection="1">
      <alignment horizontal="left" vertical="center" wrapText="1"/>
      <protection locked="0"/>
    </xf>
    <xf numFmtId="0" fontId="12" fillId="0" borderId="0" xfId="35" applyFont="1" applyFill="1" applyAlignment="1">
      <alignment horizontal="left" vertical="center" wrapText="1"/>
    </xf>
    <xf numFmtId="164" fontId="13" fillId="3" borderId="8" xfId="35" applyNumberFormat="1" applyFont="1" applyFill="1" applyBorder="1" applyAlignment="1">
      <alignment horizontal="center" wrapText="1"/>
    </xf>
    <xf numFmtId="164" fontId="13" fillId="3" borderId="57" xfId="35" applyNumberFormat="1" applyFont="1" applyFill="1" applyBorder="1" applyAlignment="1">
      <alignment horizontal="center" wrapText="1"/>
    </xf>
    <xf numFmtId="1" fontId="12" fillId="0" borderId="0" xfId="35" applyNumberFormat="1" applyFont="1" applyFill="1" applyBorder="1" applyAlignment="1">
      <alignment horizontal="left"/>
    </xf>
    <xf numFmtId="1" fontId="12" fillId="0" borderId="32" xfId="35" applyNumberFormat="1" applyFont="1" applyFill="1" applyBorder="1" applyAlignment="1">
      <alignment horizontal="left"/>
    </xf>
    <xf numFmtId="164" fontId="10" fillId="0" borderId="0" xfId="35" applyNumberFormat="1" applyFont="1" applyFill="1" applyBorder="1" applyAlignment="1">
      <alignment horizontal="right"/>
    </xf>
    <xf numFmtId="164" fontId="10" fillId="0" borderId="32" xfId="35" applyNumberFormat="1" applyFont="1" applyFill="1" applyBorder="1" applyAlignment="1">
      <alignment horizontal="right"/>
    </xf>
    <xf numFmtId="164" fontId="12" fillId="0" borderId="0" xfId="35" applyNumberFormat="1" applyFont="1" applyFill="1" applyBorder="1" applyAlignment="1">
      <alignment horizontal="left"/>
    </xf>
    <xf numFmtId="164" fontId="12" fillId="0" borderId="32" xfId="35" applyNumberFormat="1" applyFont="1" applyFill="1" applyBorder="1" applyAlignment="1">
      <alignment horizontal="left"/>
    </xf>
    <xf numFmtId="3" fontId="13" fillId="3" borderId="0" xfId="35" applyNumberFormat="1" applyFont="1" applyFill="1" applyBorder="1" applyAlignment="1">
      <alignment horizontal="left" vertical="center" wrapText="1"/>
    </xf>
    <xf numFmtId="3" fontId="13" fillId="3" borderId="32" xfId="35" applyNumberFormat="1" applyFont="1" applyFill="1" applyBorder="1" applyAlignment="1">
      <alignment horizontal="left" vertical="center" wrapText="1"/>
    </xf>
    <xf numFmtId="0" fontId="12" fillId="0" borderId="0" xfId="35" applyFont="1" applyFill="1" applyAlignment="1">
      <alignment horizontal="left" wrapText="1"/>
    </xf>
    <xf numFmtId="0" fontId="11" fillId="0" borderId="0" xfId="26" applyFont="1" applyAlignment="1">
      <alignment horizontal="left" vertical="center" wrapText="1"/>
    </xf>
    <xf numFmtId="0" fontId="17" fillId="0" borderId="0" xfId="12" applyFont="1" applyBorder="1" applyAlignment="1">
      <alignment horizontal="left" vertical="center" wrapText="1"/>
    </xf>
    <xf numFmtId="0" fontId="7" fillId="4" borderId="21" xfId="7" applyFont="1" applyFill="1" applyBorder="1" applyAlignment="1">
      <alignment horizontal="center" vertical="center"/>
    </xf>
    <xf numFmtId="0" fontId="7" fillId="4" borderId="20" xfId="7" applyFont="1" applyFill="1" applyBorder="1" applyAlignment="1">
      <alignment horizontal="center" vertical="center"/>
    </xf>
    <xf numFmtId="0" fontId="7" fillId="4" borderId="22" xfId="7" applyFont="1" applyFill="1" applyBorder="1" applyAlignment="1">
      <alignment horizontal="center" vertical="center"/>
    </xf>
    <xf numFmtId="0" fontId="78" fillId="0" borderId="0" xfId="0" applyFont="1" applyFill="1" applyBorder="1" applyAlignment="1">
      <alignment horizontal="left" vertical="center" wrapText="1"/>
    </xf>
  </cellXfs>
  <cellStyles count="155">
    <cellStyle name="20% - Accent1" xfId="44"/>
    <cellStyle name="20% - Accent2" xfId="45"/>
    <cellStyle name="20% - Accent3" xfId="46"/>
    <cellStyle name="20% - Accent4" xfId="47"/>
    <cellStyle name="20% - Accent5" xfId="48"/>
    <cellStyle name="20% - Accent6" xfId="49"/>
    <cellStyle name="40% - Accent1" xfId="50"/>
    <cellStyle name="40% - Accent2" xfId="51"/>
    <cellStyle name="40% - Accent3" xfId="52"/>
    <cellStyle name="40% - Accent4" xfId="53"/>
    <cellStyle name="40% - Accent5" xfId="54"/>
    <cellStyle name="40% - Accent6" xfId="55"/>
    <cellStyle name="60% - Accent1" xfId="56"/>
    <cellStyle name="60% - Accent2" xfId="57"/>
    <cellStyle name="60% - Accent3" xfId="58"/>
    <cellStyle name="60% - Accent4" xfId="59"/>
    <cellStyle name="60% - Accent5" xfId="60"/>
    <cellStyle name="60% - Accent6" xfId="61"/>
    <cellStyle name="Bad" xfId="62"/>
    <cellStyle name="bin" xfId="63"/>
    <cellStyle name="Calculation" xfId="64"/>
    <cellStyle name="cell" xfId="65"/>
    <cellStyle name="Check Cell" xfId="66"/>
    <cellStyle name="Col&amp;RowHeadings" xfId="67"/>
    <cellStyle name="ColCodes" xfId="68"/>
    <cellStyle name="ColTitles" xfId="69"/>
    <cellStyle name="ColTitles 2" xfId="138"/>
    <cellStyle name="column" xfId="70"/>
    <cellStyle name="Comma [0]_B3.1a" xfId="71"/>
    <cellStyle name="Comma 2" xfId="72"/>
    <cellStyle name="Comma 2 2" xfId="139"/>
    <cellStyle name="Comma_B3.1a" xfId="73"/>
    <cellStyle name="Currency [0]_B3.1a" xfId="74"/>
    <cellStyle name="Currency_B3.1a" xfId="75"/>
    <cellStyle name="DataEntryCells" xfId="76"/>
    <cellStyle name="Euro" xfId="19"/>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SC" xfId="88"/>
    <cellStyle name="level1a" xfId="89"/>
    <cellStyle name="level2" xfId="90"/>
    <cellStyle name="level2a" xfId="91"/>
    <cellStyle name="level3" xfId="92"/>
    <cellStyle name="Lien hypertexte" xfId="145" builtinId="8"/>
    <cellStyle name="Lien hypertexte 2" xfId="1"/>
    <cellStyle name="Lien hypertexte 2 2" xfId="20"/>
    <cellStyle name="Lien hypertexte 2 3" xfId="93"/>
    <cellStyle name="Lien hypertexte 3" xfId="2"/>
    <cellStyle name="Lien hypertexte 3 2" xfId="121"/>
    <cellStyle name="Lien hypertexte 3 3" xfId="94"/>
    <cellStyle name="Lien hypertexte 4" xfId="3"/>
    <cellStyle name="Lien hypertexte 4 2" xfId="21"/>
    <cellStyle name="Linked Cell" xfId="95"/>
    <cellStyle name="Migliaia (0)_conti99" xfId="96"/>
    <cellStyle name="Milliers" xfId="4" builtinId="3"/>
    <cellStyle name="Milliers 2" xfId="5"/>
    <cellStyle name="Milliers 2 2" xfId="22"/>
    <cellStyle name="Milliers 2 3" xfId="143"/>
    <cellStyle name="Milliers 3" xfId="6"/>
    <cellStyle name="Milliers 3 2" xfId="23"/>
    <cellStyle name="Milliers 3 3" xfId="39"/>
    <cellStyle name="Milliers 4" xfId="125"/>
    <cellStyle name="Milliers 5" xfId="142"/>
    <cellStyle name="Milliers 6" xfId="147"/>
    <cellStyle name="Milliers 6 2" xfId="148"/>
    <cellStyle name="Milliers 6 3" xfId="149"/>
    <cellStyle name="Neutral" xfId="97"/>
    <cellStyle name="Normaali_Y8_Fin02" xfId="98"/>
    <cellStyle name="Normal" xfId="0" builtinId="0"/>
    <cellStyle name="Normal 10" xfId="124"/>
    <cellStyle name="Normal 11" xfId="24"/>
    <cellStyle name="Normal 12" xfId="25"/>
    <cellStyle name="Normal 13" xfId="123"/>
    <cellStyle name="Normal 2" xfId="7"/>
    <cellStyle name="Normal 2 2" xfId="8"/>
    <cellStyle name="Normal 2 2 2" xfId="28"/>
    <cellStyle name="Normal 2 2 3" xfId="27"/>
    <cellStyle name="Normal 2 2 4" xfId="127"/>
    <cellStyle name="Normal 2 2 5" xfId="144"/>
    <cellStyle name="Normal 2 3" xfId="29"/>
    <cellStyle name="Normal 2 3 2" xfId="100"/>
    <cellStyle name="Normal 2 3 3" xfId="135"/>
    <cellStyle name="Normal 2 3 4" xfId="146"/>
    <cellStyle name="Normal 2 4" xfId="26"/>
    <cellStyle name="Normal 2 5" xfId="99"/>
    <cellStyle name="Normal 2 6" xfId="126"/>
    <cellStyle name="Normal 2_TC_A1" xfId="101"/>
    <cellStyle name="Normal 3" xfId="9"/>
    <cellStyle name="Normal 3 2" xfId="10"/>
    <cellStyle name="Normal 3 2 2" xfId="31"/>
    <cellStyle name="Normal 3 2 3" xfId="103"/>
    <cellStyle name="Normal 3 2 4" xfId="129"/>
    <cellStyle name="Normal 3 3" xfId="30"/>
    <cellStyle name="Normal 3 3 2" xfId="136"/>
    <cellStyle name="Normal 3 4" xfId="102"/>
    <cellStyle name="Normal 3 5" xfId="128"/>
    <cellStyle name="Normal 4" xfId="17"/>
    <cellStyle name="Normal 4 2" xfId="11"/>
    <cellStyle name="Normal 4 3" xfId="32"/>
    <cellStyle name="Normal 4 4" xfId="133"/>
    <cellStyle name="Normal 5" xfId="12"/>
    <cellStyle name="Normal 5 2" xfId="43"/>
    <cellStyle name="Normal 5 3" xfId="130"/>
    <cellStyle name="Normal 6" xfId="33"/>
    <cellStyle name="Normal 6 2" xfId="34"/>
    <cellStyle name="Normal 6 3" xfId="137"/>
    <cellStyle name="Normal 7" xfId="35"/>
    <cellStyle name="Normal 7 2" xfId="150"/>
    <cellStyle name="Normal 7 3" xfId="151"/>
    <cellStyle name="Normal 8" xfId="18"/>
    <cellStyle name="Normal 8 2" xfId="122"/>
    <cellStyle name="Normal 8 3" xfId="134"/>
    <cellStyle name="Normal 9" xfId="41"/>
    <cellStyle name="Normal_RERS2004_06_01" xfId="13"/>
    <cellStyle name="Normal_TS_synth_sup_02_03" xfId="36"/>
    <cellStyle name="Note" xfId="104"/>
    <cellStyle name="Note 2" xfId="140"/>
    <cellStyle name="Output" xfId="105"/>
    <cellStyle name="Percent 2" xfId="106"/>
    <cellStyle name="Percent 2 2" xfId="141"/>
    <cellStyle name="Percent_1 SubOverv.USd" xfId="107"/>
    <cellStyle name="Pourcentage" xfId="14" builtinId="5"/>
    <cellStyle name="Pourcentage 2" xfId="15"/>
    <cellStyle name="Pourcentage 2 2" xfId="37"/>
    <cellStyle name="Pourcentage 2 3" xfId="40"/>
    <cellStyle name="Pourcentage 2 4" xfId="131"/>
    <cellStyle name="Pourcentage 3" xfId="16"/>
    <cellStyle name="Pourcentage 3 2" xfId="38"/>
    <cellStyle name="Pourcentage 3 3" xfId="132"/>
    <cellStyle name="Pourcentage 4" xfId="108"/>
    <cellStyle name="Pourcentage 5" xfId="42"/>
    <cellStyle name="Pourcentage 5 2" xfId="152"/>
    <cellStyle name="Pourcentage 5 3" xfId="153"/>
    <cellStyle name="Pourcentage 6" xfId="154"/>
    <cellStyle name="Prozent_SubCatperStud" xfId="109"/>
    <cellStyle name="row" xfId="110"/>
    <cellStyle name="RowCodes" xfId="111"/>
    <cellStyle name="Row-Col Headings" xfId="112"/>
    <cellStyle name="RowTitles_CENTRAL_GOVT" xfId="113"/>
    <cellStyle name="RowTitles-Col2" xfId="114"/>
    <cellStyle name="RowTitles-Detail" xfId="115"/>
    <cellStyle name="Standard_Info" xfId="116"/>
    <cellStyle name="temp" xfId="117"/>
    <cellStyle name="Title" xfId="118"/>
    <cellStyle name="title1" xfId="119"/>
    <cellStyle name="Warning Text" xfId="120"/>
  </cellStyles>
  <dxfs count="0"/>
  <tableStyles count="0" defaultTableStyle="TableStyleMedium2" defaultPivotStyle="PivotStyleLight16"/>
  <colors>
    <mruColors>
      <color rgb="FFFC12FC"/>
      <color rgb="FFF618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44786391101055E-2"/>
          <c:y val="6.2397620922622132E-2"/>
          <c:w val="0.90717424178951545"/>
          <c:h val="0.77011571829383474"/>
        </c:manualLayout>
      </c:layout>
      <c:lineChart>
        <c:grouping val="standard"/>
        <c:varyColors val="0"/>
        <c:ser>
          <c:idx val="0"/>
          <c:order val="0"/>
          <c:tx>
            <c:strRef>
              <c:f>'Graphique 1'!$B$4</c:f>
              <c:strCache>
                <c:ptCount val="1"/>
                <c:pt idx="0">
                  <c:v>Public MESRI (1)</c:v>
                </c:pt>
              </c:strCache>
            </c:strRef>
          </c:tx>
          <c:spPr>
            <a:ln w="25400">
              <a:solidFill>
                <a:srgbClr val="7030A0"/>
              </a:solidFill>
              <a:prstDash val="solid"/>
            </a:ln>
          </c:spPr>
          <c:marker>
            <c:symbol val="none"/>
          </c:marker>
          <c:cat>
            <c:strRef>
              <c:f>'Graphique 1'!$A$5:$A$13</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'Graphique 1'!$B$5:$B$13</c:f>
              <c:numCache>
                <c:formatCode>#,##0.0</c:formatCode>
                <c:ptCount val="9"/>
                <c:pt idx="0">
                  <c:v>100</c:v>
                </c:pt>
                <c:pt idx="1">
                  <c:v>100.94170016735968</c:v>
                </c:pt>
                <c:pt idx="2">
                  <c:v>102.25343202378693</c:v>
                </c:pt>
                <c:pt idx="3">
                  <c:v>104.4788557428527</c:v>
                </c:pt>
                <c:pt idx="4">
                  <c:v>106.29933803780834</c:v>
                </c:pt>
                <c:pt idx="5">
                  <c:v>109.0658914059939</c:v>
                </c:pt>
                <c:pt idx="6">
                  <c:v>110.47642873985633</c:v>
                </c:pt>
                <c:pt idx="7">
                  <c:v>111.34399604317994</c:v>
                </c:pt>
                <c:pt idx="8">
                  <c:v>113.36318201947354</c:v>
                </c:pt>
              </c:numCache>
            </c:numRef>
          </c:val>
          <c:smooth val="0"/>
        </c:ser>
        <c:ser>
          <c:idx val="1"/>
          <c:order val="1"/>
          <c:tx>
            <c:strRef>
              <c:f>'Graphique 1'!$C$4</c:f>
              <c:strCache>
                <c:ptCount val="1"/>
                <c:pt idx="0">
                  <c:v>Public hors MESRI (1)</c:v>
                </c:pt>
              </c:strCache>
            </c:strRef>
          </c:tx>
          <c:spPr>
            <a:ln w="25400">
              <a:solidFill>
                <a:schemeClr val="bg1">
                  <a:lumMod val="50000"/>
                </a:schemeClr>
              </a:solidFill>
              <a:prstDash val="solid"/>
            </a:ln>
          </c:spPr>
          <c:marker>
            <c:symbol val="none"/>
          </c:marker>
          <c:cat>
            <c:strRef>
              <c:f>'Graphique 1'!$A$5:$A$13</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'Graphique 1'!$C$5:$C$13</c:f>
              <c:numCache>
                <c:formatCode>#,##0.0</c:formatCode>
                <c:ptCount val="9"/>
                <c:pt idx="0">
                  <c:v>100</c:v>
                </c:pt>
                <c:pt idx="1">
                  <c:v>102.11093794939367</c:v>
                </c:pt>
                <c:pt idx="2">
                  <c:v>107.5916177837827</c:v>
                </c:pt>
                <c:pt idx="3">
                  <c:v>105.01514979231742</c:v>
                </c:pt>
                <c:pt idx="4">
                  <c:v>109.20224471094998</c:v>
                </c:pt>
                <c:pt idx="5">
                  <c:v>108.85376604439926</c:v>
                </c:pt>
                <c:pt idx="6">
                  <c:v>106.64049174955019</c:v>
                </c:pt>
                <c:pt idx="7">
                  <c:v>110.84832148327503</c:v>
                </c:pt>
                <c:pt idx="8">
                  <c:v>111.46702161102824</c:v>
                </c:pt>
              </c:numCache>
            </c:numRef>
          </c:val>
          <c:smooth val="0"/>
        </c:ser>
        <c:ser>
          <c:idx val="2"/>
          <c:order val="2"/>
          <c:tx>
            <c:strRef>
              <c:f>'Graphique 1'!$D$4</c:f>
              <c:strCache>
                <c:ptCount val="1"/>
                <c:pt idx="0">
                  <c:v>Privé</c:v>
                </c:pt>
              </c:strCache>
            </c:strRef>
          </c:tx>
          <c:spPr>
            <a:ln w="25400">
              <a:solidFill>
                <a:schemeClr val="tx1"/>
              </a:solidFill>
              <a:prstDash val="solid"/>
            </a:ln>
          </c:spPr>
          <c:marker>
            <c:symbol val="none"/>
          </c:marker>
          <c:cat>
            <c:strRef>
              <c:f>'Graphique 1'!$A$5:$A$13</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'Graphique 1'!$D$5:$D$13</c:f>
              <c:numCache>
                <c:formatCode>#,##0.0</c:formatCode>
                <c:ptCount val="9"/>
                <c:pt idx="0">
                  <c:v>100</c:v>
                </c:pt>
                <c:pt idx="1">
                  <c:v>102.71217290163081</c:v>
                </c:pt>
                <c:pt idx="2">
                  <c:v>106.38453190319299</c:v>
                </c:pt>
                <c:pt idx="3">
                  <c:v>110.07806074527572</c:v>
                </c:pt>
                <c:pt idx="4">
                  <c:v>106.48600113879142</c:v>
                </c:pt>
                <c:pt idx="5">
                  <c:v>109.65782724436809</c:v>
                </c:pt>
                <c:pt idx="6">
                  <c:v>115.36833089190728</c:v>
                </c:pt>
                <c:pt idx="7">
                  <c:v>126.69443890189361</c:v>
                </c:pt>
                <c:pt idx="8">
                  <c:v>131.61460183666617</c:v>
                </c:pt>
              </c:numCache>
            </c:numRef>
          </c:val>
          <c:smooth val="0"/>
        </c:ser>
        <c:ser>
          <c:idx val="3"/>
          <c:order val="3"/>
          <c:tx>
            <c:strRef>
              <c:f>'Graphique 1'!$E$4</c:f>
              <c:strCache>
                <c:ptCount val="1"/>
                <c:pt idx="0">
                  <c:v>Public</c:v>
                </c:pt>
              </c:strCache>
            </c:strRef>
          </c:tx>
          <c:spPr>
            <a:ln w="25400">
              <a:solidFill>
                <a:srgbClr val="00FFFF"/>
              </a:solidFill>
              <a:prstDash val="solid"/>
            </a:ln>
          </c:spPr>
          <c:marker>
            <c:symbol val="none"/>
          </c:marker>
          <c:cat>
            <c:strRef>
              <c:f>'Graphique 1'!$A$5:$A$13</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'Graphique 1'!$E$5:$E$13</c:f>
              <c:numCache>
                <c:formatCode>#,##0.0</c:formatCode>
                <c:ptCount val="9"/>
                <c:pt idx="0">
                  <c:v>100</c:v>
                </c:pt>
                <c:pt idx="1">
                  <c:v>101.03427622112646</c:v>
                </c:pt>
                <c:pt idx="2">
                  <c:v>102.67609042529247</c:v>
                </c:pt>
                <c:pt idx="3">
                  <c:v>104.52131758211321</c:v>
                </c:pt>
                <c:pt idx="4">
                  <c:v>106.5291797760604</c:v>
                </c:pt>
                <c:pt idx="5">
                  <c:v>109.04909608071273</c:v>
                </c:pt>
                <c:pt idx="6">
                  <c:v>110.17271300767842</c:v>
                </c:pt>
                <c:pt idx="7">
                  <c:v>111.30475030940906</c:v>
                </c:pt>
                <c:pt idx="8">
                  <c:v>113.21305083946899</c:v>
                </c:pt>
              </c:numCache>
            </c:numRef>
          </c:val>
          <c:smooth val="0"/>
        </c:ser>
        <c:ser>
          <c:idx val="4"/>
          <c:order val="4"/>
          <c:tx>
            <c:strRef>
              <c:f>'Graphique 1'!$F$4</c:f>
              <c:strCache>
                <c:ptCount val="1"/>
                <c:pt idx="0">
                  <c:v>Ensemble</c:v>
                </c:pt>
              </c:strCache>
            </c:strRef>
          </c:tx>
          <c:spPr>
            <a:ln w="25400">
              <a:solidFill>
                <a:srgbClr val="0070C0"/>
              </a:solidFill>
              <a:prstDash val="solid"/>
            </a:ln>
          </c:spPr>
          <c:marker>
            <c:symbol val="none"/>
          </c:marker>
          <c:cat>
            <c:strRef>
              <c:f>'Graphique 1'!$A$5:$A$13</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'Graphique 1'!$F$5:$F$13</c:f>
              <c:numCache>
                <c:formatCode>#,##0.0</c:formatCode>
                <c:ptCount val="9"/>
                <c:pt idx="0">
                  <c:v>100</c:v>
                </c:pt>
                <c:pt idx="1">
                  <c:v>101.33418057017995</c:v>
                </c:pt>
                <c:pt idx="2">
                  <c:v>103.33893083755103</c:v>
                </c:pt>
                <c:pt idx="3">
                  <c:v>105.5145202390878</c:v>
                </c:pt>
                <c:pt idx="4">
                  <c:v>106.52146210115608</c:v>
                </c:pt>
                <c:pt idx="5">
                  <c:v>109.15789963548809</c:v>
                </c:pt>
                <c:pt idx="6">
                  <c:v>111.10136875722793</c:v>
                </c:pt>
                <c:pt idx="7">
                  <c:v>114.05547661639351</c:v>
                </c:pt>
                <c:pt idx="8">
                  <c:v>116.50211222060865</c:v>
                </c:pt>
              </c:numCache>
            </c:numRef>
          </c:val>
          <c:smooth val="0"/>
        </c:ser>
        <c:ser>
          <c:idx val="5"/>
          <c:order val="5"/>
          <c:tx>
            <c:strRef>
              <c:f>'Graphique 1'!$H$4</c:f>
              <c:strCache>
                <c:ptCount val="1"/>
                <c:pt idx="0">
                  <c:v>Public hors MESRI (à dispositif équivalent)</c:v>
                </c:pt>
              </c:strCache>
            </c:strRef>
          </c:tx>
          <c:spPr>
            <a:ln w="25400">
              <a:solidFill>
                <a:schemeClr val="bg1">
                  <a:lumMod val="50000"/>
                </a:schemeClr>
              </a:solidFill>
              <a:prstDash val="sysDash"/>
            </a:ln>
          </c:spPr>
          <c:marker>
            <c:symbol val="none"/>
          </c:marker>
          <c:cat>
            <c:strRef>
              <c:f>'Graphique 1'!$A$5:$A$13</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'Graphique 1'!$H$5:$H$13</c:f>
              <c:numCache>
                <c:formatCode>#,##0.0</c:formatCode>
                <c:ptCount val="9"/>
                <c:pt idx="5">
                  <c:v>108.9</c:v>
                </c:pt>
                <c:pt idx="6">
                  <c:v>106.12102381654624</c:v>
                </c:pt>
                <c:pt idx="7">
                  <c:v>108.67115101017549</c:v>
                </c:pt>
                <c:pt idx="8">
                  <c:v>110.66989935112817</c:v>
                </c:pt>
              </c:numCache>
            </c:numRef>
          </c:val>
          <c:smooth val="0"/>
        </c:ser>
        <c:ser>
          <c:idx val="6"/>
          <c:order val="6"/>
          <c:tx>
            <c:strRef>
              <c:f>'Graphique 1'!$I$4</c:f>
              <c:strCache>
                <c:ptCount val="1"/>
                <c:pt idx="0">
                  <c:v>Privé (à dispositif équivalent)</c:v>
                </c:pt>
              </c:strCache>
            </c:strRef>
          </c:tx>
          <c:spPr>
            <a:ln>
              <a:solidFill>
                <a:schemeClr val="tx1"/>
              </a:solidFill>
              <a:prstDash val="sysDash"/>
            </a:ln>
          </c:spPr>
          <c:marker>
            <c:symbol val="none"/>
          </c:marker>
          <c:cat>
            <c:strRef>
              <c:f>'Graphique 1'!$A$5:$A$13</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'Graphique 1'!$I$5:$I$13</c:f>
              <c:numCache>
                <c:formatCode>#,##0.0</c:formatCode>
                <c:ptCount val="9"/>
                <c:pt idx="5">
                  <c:v>109.7</c:v>
                </c:pt>
                <c:pt idx="6">
                  <c:v>113.07289793454817</c:v>
                </c:pt>
                <c:pt idx="7">
                  <c:v>116.38250534780718</c:v>
                </c:pt>
                <c:pt idx="8">
                  <c:v>124.67137281094946</c:v>
                </c:pt>
              </c:numCache>
            </c:numRef>
          </c:val>
          <c:smooth val="0"/>
        </c:ser>
        <c:dLbls>
          <c:showLegendKey val="0"/>
          <c:showVal val="0"/>
          <c:showCatName val="0"/>
          <c:showSerName val="0"/>
          <c:showPercent val="0"/>
          <c:showBubbleSize val="0"/>
        </c:dLbls>
        <c:marker val="1"/>
        <c:smooth val="0"/>
        <c:axId val="54515584"/>
        <c:axId val="54517120"/>
      </c:lineChart>
      <c:catAx>
        <c:axId val="54515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4517120"/>
        <c:crosses val="autoZero"/>
        <c:auto val="1"/>
        <c:lblAlgn val="ctr"/>
        <c:lblOffset val="100"/>
        <c:tickLblSkip val="1"/>
        <c:tickMarkSkip val="1"/>
        <c:noMultiLvlLbl val="0"/>
      </c:catAx>
      <c:valAx>
        <c:axId val="54517120"/>
        <c:scaling>
          <c:orientation val="minMax"/>
          <c:max val="135"/>
          <c:min val="9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4515584"/>
        <c:crosses val="autoZero"/>
        <c:crossBetween val="between"/>
        <c:majorUnit val="10"/>
      </c:valAx>
      <c:spPr>
        <a:noFill/>
        <a:ln w="12700">
          <a:solidFill>
            <a:sysClr val="windowText" lastClr="000000"/>
          </a:solidFill>
          <a:prstDash val="solid"/>
        </a:ln>
      </c:spPr>
    </c:plotArea>
    <c:legend>
      <c:legendPos val="r"/>
      <c:layout>
        <c:manualLayout>
          <c:xMode val="edge"/>
          <c:yMode val="edge"/>
          <c:x val="0.24403196947861622"/>
          <c:y val="9.4660194174757281E-2"/>
          <c:w val="0.30925511140948636"/>
          <c:h val="0.318205913139852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495014141660997"/>
          <c:y val="0.10537936316679276"/>
          <c:w val="0.62105036450716478"/>
          <c:h val="0.81705150976909413"/>
        </c:manualLayout>
      </c:layout>
      <c:barChart>
        <c:barDir val="bar"/>
        <c:grouping val="clustered"/>
        <c:varyColors val="0"/>
        <c:ser>
          <c:idx val="0"/>
          <c:order val="0"/>
          <c:tx>
            <c:strRef>
              <c:f>'Graphique 2'!$B$3</c:f>
              <c:strCache>
                <c:ptCount val="1"/>
                <c:pt idx="0">
                  <c:v>2008-2009</c:v>
                </c:pt>
              </c:strCache>
            </c:strRef>
          </c:tx>
          <c:spPr>
            <a:solidFill>
              <a:schemeClr val="bg1">
                <a:lumMod val="65000"/>
              </a:schemeClr>
            </a:solidFill>
            <a:ln w="15875">
              <a:noFill/>
            </a:ln>
          </c:spPr>
          <c:invertIfNegative val="0"/>
          <c:dPt>
            <c:idx val="6"/>
            <c:invertIfNegative val="0"/>
            <c:bubble3D val="0"/>
            <c:spPr>
              <a:solidFill>
                <a:schemeClr val="bg1">
                  <a:lumMod val="65000"/>
                </a:schemeClr>
              </a:solidFill>
              <a:ln w="25400">
                <a:solidFill>
                  <a:schemeClr val="tx1"/>
                </a:solidFill>
              </a:ln>
            </c:spPr>
          </c:dPt>
          <c:dLbls>
            <c:dLbl>
              <c:idx val="6"/>
              <c:layout/>
              <c:spPr/>
              <c:txPr>
                <a:bodyPr/>
                <a:lstStyle/>
                <a:p>
                  <a:pPr>
                    <a:defRPr sz="7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dLbl>
            <c:txPr>
              <a:bodyPr/>
              <a:lstStyle/>
              <a:p>
                <a:pPr>
                  <a:defRPr b="1">
                    <a:solidFill>
                      <a:sysClr val="windowText" lastClr="000000"/>
                    </a:solidFill>
                  </a:defRPr>
                </a:pPr>
                <a:endParaRPr lang="fr-FR"/>
              </a:p>
            </c:txPr>
            <c:dLblPos val="outEnd"/>
            <c:showLegendKey val="0"/>
            <c:showVal val="0"/>
            <c:showCatName val="0"/>
            <c:showSerName val="0"/>
            <c:showPercent val="0"/>
            <c:showBubbleSize val="0"/>
          </c:dLbls>
          <c:cat>
            <c:strRef>
              <c:f>'Graphique 2'!$A$4:$A$15</c:f>
              <c:strCache>
                <c:ptCount val="12"/>
                <c:pt idx="0">
                  <c:v>Formations d'ingénieurs (1)</c:v>
                </c:pt>
                <c:pt idx="1">
                  <c:v>Universités - Sciences, Staps</c:v>
                </c:pt>
                <c:pt idx="2">
                  <c:v>Préparation DUT</c:v>
                </c:pt>
                <c:pt idx="3">
                  <c:v>CPGE</c:v>
                </c:pt>
                <c:pt idx="4">
                  <c:v>STS et assimilés</c:v>
                </c:pt>
                <c:pt idx="5">
                  <c:v>Écoles de commerce, gestion et comptabilité</c:v>
                </c:pt>
                <c:pt idx="6">
                  <c:v>Ensemble étudiants</c:v>
                </c:pt>
                <c:pt idx="7">
                  <c:v>Ensemble universités (filières générales et de santé)</c:v>
                </c:pt>
                <c:pt idx="8">
                  <c:v>Universités - Droit, économie, AES</c:v>
                </c:pt>
                <c:pt idx="9">
                  <c:v>Universités - Médecine, odontologie, pharmacie</c:v>
                </c:pt>
                <c:pt idx="10">
                  <c:v>Universités - Langues, lettres, sciences humaines</c:v>
                </c:pt>
                <c:pt idx="11">
                  <c:v>Formations paramédicales et sociales (2)</c:v>
                </c:pt>
              </c:strCache>
            </c:strRef>
          </c:cat>
          <c:val>
            <c:numRef>
              <c:f>'Graphique 2'!$B$4:$B$15</c:f>
              <c:numCache>
                <c:formatCode>_-* #,##0.0\ _€_-;\-* #,##0.0\ _€_-;_-* "-"??\ _€_-;_-@_-</c:formatCode>
                <c:ptCount val="12"/>
                <c:pt idx="0">
                  <c:v>25.6</c:v>
                </c:pt>
                <c:pt idx="1">
                  <c:v>37.71</c:v>
                </c:pt>
                <c:pt idx="2">
                  <c:v>40.299999999999997</c:v>
                </c:pt>
                <c:pt idx="3">
                  <c:v>42.72</c:v>
                </c:pt>
                <c:pt idx="4">
                  <c:v>50.8</c:v>
                </c:pt>
                <c:pt idx="5">
                  <c:v>47.82</c:v>
                </c:pt>
                <c:pt idx="6">
                  <c:v>55.91</c:v>
                </c:pt>
                <c:pt idx="7">
                  <c:v>58.65</c:v>
                </c:pt>
                <c:pt idx="8">
                  <c:v>59.25</c:v>
                </c:pt>
                <c:pt idx="9">
                  <c:v>62.12</c:v>
                </c:pt>
                <c:pt idx="10">
                  <c:v>70.56</c:v>
                </c:pt>
                <c:pt idx="11">
                  <c:v>81.11</c:v>
                </c:pt>
              </c:numCache>
            </c:numRef>
          </c:val>
        </c:ser>
        <c:ser>
          <c:idx val="1"/>
          <c:order val="1"/>
          <c:tx>
            <c:strRef>
              <c:f>'Graphique 2'!$C$3</c:f>
              <c:strCache>
                <c:ptCount val="1"/>
                <c:pt idx="0">
                  <c:v>2018-2019</c:v>
                </c:pt>
              </c:strCache>
            </c:strRef>
          </c:tx>
          <c:spPr>
            <a:solidFill>
              <a:schemeClr val="accent5">
                <a:lumMod val="75000"/>
              </a:schemeClr>
            </a:solidFill>
          </c:spPr>
          <c:invertIfNegative val="0"/>
          <c:dPt>
            <c:idx val="6"/>
            <c:invertIfNegative val="0"/>
            <c:bubble3D val="0"/>
            <c:spPr>
              <a:solidFill>
                <a:schemeClr val="accent5">
                  <a:lumMod val="75000"/>
                </a:schemeClr>
              </a:solidFill>
              <a:ln w="22225">
                <a:solidFill>
                  <a:srgbClr val="000000"/>
                </a:solidFill>
              </a:ln>
            </c:spPr>
          </c:dPt>
          <c:dLbls>
            <c:dLbl>
              <c:idx val="6"/>
              <c:layout/>
              <c:spPr/>
              <c:txPr>
                <a:bodyPr/>
                <a:lstStyle/>
                <a:p>
                  <a:pPr>
                    <a:defRPr sz="800" b="1" i="0" u="none" strike="noStrike" baseline="0">
                      <a:solidFill>
                        <a:sysClr val="windowText" lastClr="000000"/>
                      </a:solidFill>
                      <a:latin typeface="Arial"/>
                      <a:ea typeface="Arial"/>
                      <a:cs typeface="Arial"/>
                    </a:defRPr>
                  </a:pPr>
                  <a:endParaRPr lang="fr-FR"/>
                </a:p>
              </c:txPr>
              <c:dLblPos val="outEnd"/>
              <c:showLegendKey val="0"/>
              <c:showVal val="1"/>
              <c:showCatName val="0"/>
              <c:showSerName val="0"/>
              <c:showPercent val="0"/>
              <c:showBubbleSize val="0"/>
            </c:dLbl>
            <c:txPr>
              <a:bodyPr/>
              <a:lstStyle/>
              <a:p>
                <a:pPr>
                  <a:defRPr>
                    <a:solidFill>
                      <a:sysClr val="windowText" lastClr="000000"/>
                    </a:solidFill>
                  </a:defRPr>
                </a:pPr>
                <a:endParaRPr lang="fr-FR"/>
              </a:p>
            </c:txPr>
            <c:dLblPos val="outEnd"/>
            <c:showLegendKey val="0"/>
            <c:showVal val="0"/>
            <c:showCatName val="0"/>
            <c:showSerName val="0"/>
            <c:showPercent val="0"/>
            <c:showBubbleSize val="0"/>
          </c:dLbls>
          <c:cat>
            <c:strRef>
              <c:f>'Graphique 2'!$A$4:$A$15</c:f>
              <c:strCache>
                <c:ptCount val="12"/>
                <c:pt idx="0">
                  <c:v>Formations d'ingénieurs (1)</c:v>
                </c:pt>
                <c:pt idx="1">
                  <c:v>Universités - Sciences, Staps</c:v>
                </c:pt>
                <c:pt idx="2">
                  <c:v>Préparation DUT</c:v>
                </c:pt>
                <c:pt idx="3">
                  <c:v>CPGE</c:v>
                </c:pt>
                <c:pt idx="4">
                  <c:v>STS et assimilés</c:v>
                </c:pt>
                <c:pt idx="5">
                  <c:v>Écoles de commerce, gestion et comptabilité</c:v>
                </c:pt>
                <c:pt idx="6">
                  <c:v>Ensemble étudiants</c:v>
                </c:pt>
                <c:pt idx="7">
                  <c:v>Ensemble universités (filières générales et de santé)</c:v>
                </c:pt>
                <c:pt idx="8">
                  <c:v>Universités - Droit, économie, AES</c:v>
                </c:pt>
                <c:pt idx="9">
                  <c:v>Universités - Médecine, odontologie, pharmacie</c:v>
                </c:pt>
                <c:pt idx="10">
                  <c:v>Universités - Langues, lettres, sciences humaines</c:v>
                </c:pt>
                <c:pt idx="11">
                  <c:v>Formations paramédicales et sociales (2)</c:v>
                </c:pt>
              </c:strCache>
            </c:strRef>
          </c:cat>
          <c:val>
            <c:numRef>
              <c:f>'Graphique 2'!$C$4:$C$15</c:f>
              <c:numCache>
                <c:formatCode>_-* #,##0.0\ _€_-;\-* #,##0.0\ _€_-;_-* "-"??\ _€_-;_-@_-</c:formatCode>
                <c:ptCount val="12"/>
                <c:pt idx="0">
                  <c:v>27.66</c:v>
                </c:pt>
                <c:pt idx="1">
                  <c:v>39.299999999999997</c:v>
                </c:pt>
                <c:pt idx="2">
                  <c:v>40.270000000000003</c:v>
                </c:pt>
                <c:pt idx="3">
                  <c:v>42.56</c:v>
                </c:pt>
                <c:pt idx="4">
                  <c:v>49</c:v>
                </c:pt>
                <c:pt idx="5">
                  <c:v>50.9</c:v>
                </c:pt>
                <c:pt idx="6">
                  <c:v>55.29</c:v>
                </c:pt>
                <c:pt idx="7">
                  <c:v>58.73</c:v>
                </c:pt>
                <c:pt idx="8">
                  <c:v>60.24</c:v>
                </c:pt>
                <c:pt idx="9">
                  <c:v>64.040000000000006</c:v>
                </c:pt>
                <c:pt idx="10">
                  <c:v>69.48</c:v>
                </c:pt>
                <c:pt idx="11">
                  <c:v>85.57</c:v>
                </c:pt>
              </c:numCache>
            </c:numRef>
          </c:val>
        </c:ser>
        <c:dLbls>
          <c:dLblPos val="outEnd"/>
          <c:showLegendKey val="0"/>
          <c:showVal val="1"/>
          <c:showCatName val="0"/>
          <c:showSerName val="0"/>
          <c:showPercent val="0"/>
          <c:showBubbleSize val="0"/>
        </c:dLbls>
        <c:gapWidth val="150"/>
        <c:axId val="55243904"/>
        <c:axId val="55245440"/>
      </c:barChart>
      <c:catAx>
        <c:axId val="5524390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55245440"/>
        <c:crosses val="autoZero"/>
        <c:auto val="1"/>
        <c:lblAlgn val="ctr"/>
        <c:lblOffset val="100"/>
        <c:tickLblSkip val="1"/>
        <c:tickMarkSkip val="1"/>
        <c:noMultiLvlLbl val="0"/>
      </c:catAx>
      <c:valAx>
        <c:axId val="55245440"/>
        <c:scaling>
          <c:orientation val="minMax"/>
        </c:scaling>
        <c:delete val="0"/>
        <c:axPos val="b"/>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55243904"/>
        <c:crosses val="autoZero"/>
        <c:crossBetween val="between"/>
      </c:valAx>
    </c:plotArea>
    <c:legend>
      <c:legendPos val="r"/>
      <c:layout>
        <c:manualLayout>
          <c:xMode val="edge"/>
          <c:yMode val="edge"/>
          <c:x val="0.85321694148076299"/>
          <c:y val="0.41385434471936555"/>
          <c:w val="8.2444228903976721E-2"/>
          <c:h val="7.7505907846928387E-2"/>
        </c:manualLayout>
      </c:layout>
      <c:overlay val="0"/>
      <c:spPr>
        <a:noFill/>
      </c:spPr>
      <c:txPr>
        <a:bodyPr/>
        <a:lstStyle/>
        <a:p>
          <a:pPr>
            <a:defRPr sz="85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86784568709092"/>
          <c:y val="0.10847626184573743"/>
          <c:w val="0.65363275915462216"/>
          <c:h val="0.77890756455771093"/>
        </c:manualLayout>
      </c:layout>
      <c:barChart>
        <c:barDir val="bar"/>
        <c:grouping val="stacked"/>
        <c:varyColors val="0"/>
        <c:ser>
          <c:idx val="0"/>
          <c:order val="0"/>
          <c:tx>
            <c:strRef>
              <c:f>'Graphique 3'!$C$2</c:f>
              <c:strCache>
                <c:ptCount val="1"/>
                <c:pt idx="0">
                  <c:v>Agriculteurs, artisans, commerçants et chefs d'entreprise</c:v>
                </c:pt>
              </c:strCache>
            </c:strRef>
          </c:tx>
          <c:invertIfNegative val="0"/>
          <c:dLbls>
            <c:numFmt formatCode="#,##0" sourceLinked="0"/>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3'!$C$3:$C$20</c:f>
              <c:numCache>
                <c:formatCode>0.0</c:formatCode>
                <c:ptCount val="18"/>
                <c:pt idx="0">
                  <c:v>11.106469850504663</c:v>
                </c:pt>
                <c:pt idx="2" formatCode="General">
                  <c:v>12.52</c:v>
                </c:pt>
                <c:pt idx="3" formatCode="General">
                  <c:v>15.13</c:v>
                </c:pt>
                <c:pt idx="5">
                  <c:v>9.41</c:v>
                </c:pt>
                <c:pt idx="6">
                  <c:v>9.09</c:v>
                </c:pt>
                <c:pt idx="7">
                  <c:v>8.11</c:v>
                </c:pt>
                <c:pt idx="8">
                  <c:v>11.11</c:v>
                </c:pt>
                <c:pt idx="9">
                  <c:v>10.75</c:v>
                </c:pt>
                <c:pt idx="10">
                  <c:v>9.23</c:v>
                </c:pt>
                <c:pt idx="11">
                  <c:v>10.41</c:v>
                </c:pt>
                <c:pt idx="12">
                  <c:v>9.67</c:v>
                </c:pt>
                <c:pt idx="13">
                  <c:v>9.41</c:v>
                </c:pt>
                <c:pt idx="15" formatCode="General">
                  <c:v>11.31</c:v>
                </c:pt>
                <c:pt idx="16" formatCode="General">
                  <c:v>12.65</c:v>
                </c:pt>
                <c:pt idx="17" formatCode="General">
                  <c:v>6.79</c:v>
                </c:pt>
              </c:numCache>
            </c:numRef>
          </c:val>
        </c:ser>
        <c:ser>
          <c:idx val="1"/>
          <c:order val="1"/>
          <c:tx>
            <c:strRef>
              <c:f>'Graphique 3'!$D$2</c:f>
              <c:strCache>
                <c:ptCount val="1"/>
                <c:pt idx="0">
                  <c:v>Cadres et professions intellectuelles supérieures</c:v>
                </c:pt>
              </c:strCache>
            </c:strRef>
          </c:tx>
          <c:invertIfNegative val="0"/>
          <c:dLbls>
            <c:numFmt formatCode="#,##0" sourceLinked="0"/>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3'!$D$3:$D$20</c:f>
              <c:numCache>
                <c:formatCode>0.0</c:formatCode>
                <c:ptCount val="18"/>
                <c:pt idx="0">
                  <c:v>34.287412901235307</c:v>
                </c:pt>
                <c:pt idx="2" formatCode="General">
                  <c:v>15.57</c:v>
                </c:pt>
                <c:pt idx="3" formatCode="General">
                  <c:v>22.99</c:v>
                </c:pt>
                <c:pt idx="5">
                  <c:v>33.26</c:v>
                </c:pt>
                <c:pt idx="6">
                  <c:v>29.7</c:v>
                </c:pt>
                <c:pt idx="7">
                  <c:v>27.07</c:v>
                </c:pt>
                <c:pt idx="8">
                  <c:v>28.12</c:v>
                </c:pt>
                <c:pt idx="9">
                  <c:v>30.72</c:v>
                </c:pt>
                <c:pt idx="10">
                  <c:v>33.58</c:v>
                </c:pt>
                <c:pt idx="11">
                  <c:v>36.61</c:v>
                </c:pt>
                <c:pt idx="12">
                  <c:v>43.24</c:v>
                </c:pt>
                <c:pt idx="13">
                  <c:v>47.82</c:v>
                </c:pt>
                <c:pt idx="15" formatCode="General">
                  <c:v>52.57</c:v>
                </c:pt>
                <c:pt idx="16" formatCode="General">
                  <c:v>53.94</c:v>
                </c:pt>
                <c:pt idx="17" formatCode="General">
                  <c:v>62.54</c:v>
                </c:pt>
              </c:numCache>
            </c:numRef>
          </c:val>
        </c:ser>
        <c:ser>
          <c:idx val="2"/>
          <c:order val="2"/>
          <c:tx>
            <c:strRef>
              <c:f>'Graphique 3'!$E$2</c:f>
              <c:strCache>
                <c:ptCount val="1"/>
                <c:pt idx="0">
                  <c:v>Professions Intermédiaires</c:v>
                </c:pt>
              </c:strCache>
            </c:strRef>
          </c:tx>
          <c:invertIfNegative val="0"/>
          <c:dLbls>
            <c:numFmt formatCode="#,##0" sourceLinked="0"/>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3'!$E$3:$E$20</c:f>
              <c:numCache>
                <c:formatCode>0.0</c:formatCode>
                <c:ptCount val="18"/>
                <c:pt idx="0">
                  <c:v>13.778834248897116</c:v>
                </c:pt>
                <c:pt idx="2" formatCode="General">
                  <c:v>14.57</c:v>
                </c:pt>
                <c:pt idx="3" formatCode="General">
                  <c:v>9.25</c:v>
                </c:pt>
                <c:pt idx="5">
                  <c:v>14.82</c:v>
                </c:pt>
                <c:pt idx="6">
                  <c:v>18.41</c:v>
                </c:pt>
                <c:pt idx="7">
                  <c:v>15.47</c:v>
                </c:pt>
                <c:pt idx="8">
                  <c:v>12.92</c:v>
                </c:pt>
                <c:pt idx="9">
                  <c:v>17.61</c:v>
                </c:pt>
                <c:pt idx="10">
                  <c:v>15.29</c:v>
                </c:pt>
                <c:pt idx="11">
                  <c:v>12.64</c:v>
                </c:pt>
                <c:pt idx="12">
                  <c:v>16.760000000000002</c:v>
                </c:pt>
                <c:pt idx="13">
                  <c:v>13.36</c:v>
                </c:pt>
                <c:pt idx="15" formatCode="General">
                  <c:v>12.46</c:v>
                </c:pt>
                <c:pt idx="16" formatCode="General">
                  <c:v>11.73</c:v>
                </c:pt>
                <c:pt idx="17" formatCode="General">
                  <c:v>10.48</c:v>
                </c:pt>
              </c:numCache>
            </c:numRef>
          </c:val>
        </c:ser>
        <c:ser>
          <c:idx val="3"/>
          <c:order val="3"/>
          <c:tx>
            <c:strRef>
              <c:f>'Graphique 3'!$F$2</c:f>
              <c:strCache>
                <c:ptCount val="1"/>
                <c:pt idx="0">
                  <c:v>Employés</c:v>
                </c:pt>
              </c:strCache>
            </c:strRef>
          </c:tx>
          <c:invertIfNegative val="0"/>
          <c:dLbls>
            <c:numFmt formatCode="#,##0" sourceLinked="0"/>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3'!$F$3:$F$20</c:f>
              <c:numCache>
                <c:formatCode>0.0</c:formatCode>
                <c:ptCount val="18"/>
                <c:pt idx="0">
                  <c:v>16.532838087453371</c:v>
                </c:pt>
                <c:pt idx="2" formatCode="General">
                  <c:v>19.59</c:v>
                </c:pt>
                <c:pt idx="3" formatCode="General">
                  <c:v>31.62</c:v>
                </c:pt>
                <c:pt idx="5">
                  <c:v>16.72</c:v>
                </c:pt>
                <c:pt idx="6">
                  <c:v>20.25</c:v>
                </c:pt>
                <c:pt idx="7">
                  <c:v>18.690000000000001</c:v>
                </c:pt>
                <c:pt idx="8">
                  <c:v>17.52</c:v>
                </c:pt>
                <c:pt idx="9">
                  <c:v>19.12</c:v>
                </c:pt>
                <c:pt idx="10">
                  <c:v>16.329999999999998</c:v>
                </c:pt>
                <c:pt idx="11">
                  <c:v>15.89</c:v>
                </c:pt>
                <c:pt idx="12">
                  <c:v>12.29</c:v>
                </c:pt>
                <c:pt idx="13">
                  <c:v>11.32</c:v>
                </c:pt>
                <c:pt idx="15" formatCode="General">
                  <c:v>10.68</c:v>
                </c:pt>
                <c:pt idx="16" formatCode="General">
                  <c:v>8.84</c:v>
                </c:pt>
                <c:pt idx="17" formatCode="General">
                  <c:v>6.97</c:v>
                </c:pt>
              </c:numCache>
            </c:numRef>
          </c:val>
        </c:ser>
        <c:ser>
          <c:idx val="4"/>
          <c:order val="4"/>
          <c:tx>
            <c:strRef>
              <c:f>'Graphique 3'!$G$2</c:f>
              <c:strCache>
                <c:ptCount val="1"/>
                <c:pt idx="0">
                  <c:v>Ouvriers</c:v>
                </c:pt>
              </c:strCache>
            </c:strRef>
          </c:tx>
          <c:invertIfNegative val="0"/>
          <c:dLbls>
            <c:numFmt formatCode="#,##0" sourceLinked="0"/>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3'!$G$3:$G$20</c:f>
              <c:numCache>
                <c:formatCode>0.0</c:formatCode>
                <c:ptCount val="18"/>
                <c:pt idx="0">
                  <c:v>11.921061172482601</c:v>
                </c:pt>
                <c:pt idx="2" formatCode="General">
                  <c:v>23.52</c:v>
                </c:pt>
                <c:pt idx="3" formatCode="General">
                  <c:v>18.98</c:v>
                </c:pt>
                <c:pt idx="5">
                  <c:v>11.27</c:v>
                </c:pt>
                <c:pt idx="6">
                  <c:v>13.19</c:v>
                </c:pt>
                <c:pt idx="7">
                  <c:v>12.2</c:v>
                </c:pt>
                <c:pt idx="8">
                  <c:v>13.6</c:v>
                </c:pt>
                <c:pt idx="9">
                  <c:v>13.29</c:v>
                </c:pt>
                <c:pt idx="10">
                  <c:v>12.02</c:v>
                </c:pt>
                <c:pt idx="11">
                  <c:v>9.73</c:v>
                </c:pt>
                <c:pt idx="12">
                  <c:v>9</c:v>
                </c:pt>
                <c:pt idx="13">
                  <c:v>6.79</c:v>
                </c:pt>
                <c:pt idx="15" formatCode="General">
                  <c:v>6.63</c:v>
                </c:pt>
                <c:pt idx="16" formatCode="General">
                  <c:v>5.41</c:v>
                </c:pt>
                <c:pt idx="17" formatCode="General">
                  <c:v>2.2599999999999998</c:v>
                </c:pt>
              </c:numCache>
            </c:numRef>
          </c:val>
        </c:ser>
        <c:ser>
          <c:idx val="5"/>
          <c:order val="5"/>
          <c:tx>
            <c:strRef>
              <c:f>'Graphique 3'!$H$2</c:f>
              <c:strCache>
                <c:ptCount val="1"/>
                <c:pt idx="0">
                  <c:v>Retraités et inactifs</c:v>
                </c:pt>
              </c:strCache>
            </c:strRef>
          </c:tx>
          <c:invertIfNegative val="0"/>
          <c:dLbls>
            <c:numFmt formatCode="#,##0" sourceLinked="0"/>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'Graphique 3'!$B$3:$B$20</c:f>
              <c:strCache>
                <c:ptCount val="18"/>
                <c:pt idx="0">
                  <c:v>Ensemble </c:v>
                </c:pt>
                <c:pt idx="2">
                  <c:v>STS et assimilés</c:v>
                </c:pt>
                <c:pt idx="3">
                  <c:v>Ecoles paramédicales et sociales***</c:v>
                </c:pt>
                <c:pt idx="5">
                  <c:v>Ensemble univ.</c:v>
                </c:pt>
                <c:pt idx="6">
                  <c:v>STAPS </c:v>
                </c:pt>
                <c:pt idx="7">
                  <c:v>Arts, lettres, langues, SHS</c:v>
                </c:pt>
                <c:pt idx="8">
                  <c:v>Économie, AES</c:v>
                </c:pt>
                <c:pt idx="9">
                  <c:v>Préparation au DUT</c:v>
                </c:pt>
                <c:pt idx="10">
                  <c:v>Sciences</c:v>
                </c:pt>
                <c:pt idx="11">
                  <c:v>Droit, sciences politiques</c:v>
                </c:pt>
                <c:pt idx="12">
                  <c:v>Form. d’ingénieurs **</c:v>
                </c:pt>
                <c:pt idx="13">
                  <c:v>Santé</c:v>
                </c:pt>
                <c:pt idx="15">
                  <c:v>CPGE et prépas intégrées</c:v>
                </c:pt>
                <c:pt idx="16">
                  <c:v>Form. d'ingénieurs hors université**</c:v>
                </c:pt>
                <c:pt idx="17">
                  <c:v>Ecoles normales supérieures</c:v>
                </c:pt>
              </c:strCache>
            </c:strRef>
          </c:cat>
          <c:val>
            <c:numRef>
              <c:f>'Graphique 3'!$H$3:$H$20</c:f>
              <c:numCache>
                <c:formatCode>0.0</c:formatCode>
                <c:ptCount val="18"/>
                <c:pt idx="0">
                  <c:v>12.373383739426941</c:v>
                </c:pt>
                <c:pt idx="2" formatCode="General">
                  <c:v>14.23</c:v>
                </c:pt>
                <c:pt idx="3" formatCode="General">
                  <c:v>2.0299999999999998</c:v>
                </c:pt>
                <c:pt idx="5">
                  <c:v>14.52</c:v>
                </c:pt>
                <c:pt idx="6">
                  <c:v>9.3699999999999992</c:v>
                </c:pt>
                <c:pt idx="7">
                  <c:v>18.47</c:v>
                </c:pt>
                <c:pt idx="8">
                  <c:v>16.739999999999998</c:v>
                </c:pt>
                <c:pt idx="9">
                  <c:v>8.49</c:v>
                </c:pt>
                <c:pt idx="10">
                  <c:v>13.5</c:v>
                </c:pt>
                <c:pt idx="11">
                  <c:v>14.73</c:v>
                </c:pt>
                <c:pt idx="12">
                  <c:v>9.0500000000000007</c:v>
                </c:pt>
                <c:pt idx="13">
                  <c:v>11.31</c:v>
                </c:pt>
                <c:pt idx="15" formatCode="General">
                  <c:v>6.35</c:v>
                </c:pt>
                <c:pt idx="16" formatCode="General">
                  <c:v>7.43</c:v>
                </c:pt>
                <c:pt idx="17" formatCode="General">
                  <c:v>10.95</c:v>
                </c:pt>
              </c:numCache>
            </c:numRef>
          </c:val>
        </c:ser>
        <c:dLbls>
          <c:showLegendKey val="0"/>
          <c:showVal val="0"/>
          <c:showCatName val="0"/>
          <c:showSerName val="0"/>
          <c:showPercent val="0"/>
          <c:showBubbleSize val="0"/>
        </c:dLbls>
        <c:gapWidth val="18"/>
        <c:overlap val="100"/>
        <c:axId val="55305728"/>
        <c:axId val="55307264"/>
      </c:barChart>
      <c:catAx>
        <c:axId val="55305728"/>
        <c:scaling>
          <c:orientation val="maxMin"/>
        </c:scaling>
        <c:delete val="0"/>
        <c:axPos val="l"/>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55307264"/>
        <c:crossesAt val="0"/>
        <c:auto val="1"/>
        <c:lblAlgn val="ctr"/>
        <c:lblOffset val="100"/>
        <c:noMultiLvlLbl val="1"/>
      </c:catAx>
      <c:valAx>
        <c:axId val="55307264"/>
        <c:scaling>
          <c:orientation val="minMax"/>
          <c:max val="100"/>
        </c:scaling>
        <c:delete val="0"/>
        <c:axPos val="t"/>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5305728"/>
        <c:crosses val="autoZero"/>
        <c:crossBetween val="between"/>
        <c:majorUnit val="20"/>
      </c:valAx>
    </c:plotArea>
    <c:legend>
      <c:legendPos val="r"/>
      <c:layout>
        <c:manualLayout>
          <c:xMode val="edge"/>
          <c:yMode val="edge"/>
          <c:x val="4.7926306116957813E-2"/>
          <c:y val="0.89649748399284479"/>
          <c:w val="0.72258060585753658"/>
          <c:h val="9.5541401273885329E-2"/>
        </c:manualLayout>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3104553125071E-2"/>
          <c:y val="0.10612582518094328"/>
          <c:w val="0.89781085895504886"/>
          <c:h val="0.5830264853256979"/>
        </c:manualLayout>
      </c:layout>
      <c:lineChart>
        <c:grouping val="standard"/>
        <c:varyColors val="0"/>
        <c:ser>
          <c:idx val="2"/>
          <c:order val="0"/>
          <c:tx>
            <c:strRef>
              <c:f>'Graphique 4'!$E$2</c:f>
              <c:strCache>
                <c:ptCount val="1"/>
                <c:pt idx="0">
                  <c:v>Français (1) </c:v>
                </c:pt>
              </c:strCache>
            </c:strRef>
          </c:tx>
          <c:spPr>
            <a:ln w="25400">
              <a:solidFill>
                <a:srgbClr val="FF0000"/>
              </a:solidFill>
              <a:prstDash val="solid"/>
            </a:ln>
          </c:spPr>
          <c:marker>
            <c:symbol val="none"/>
          </c:marker>
          <c:cat>
            <c:strRef>
              <c:f>'Graphique 4'!$A$3:$A$9</c:f>
              <c:strCache>
                <c:ptCount val="7"/>
                <c:pt idx="0">
                  <c:v>2012-2013</c:v>
                </c:pt>
                <c:pt idx="1">
                  <c:v>2013-2014</c:v>
                </c:pt>
                <c:pt idx="2">
                  <c:v>2014-2015</c:v>
                </c:pt>
                <c:pt idx="3">
                  <c:v>2015-2016</c:v>
                </c:pt>
                <c:pt idx="4">
                  <c:v>2016-2017</c:v>
                </c:pt>
                <c:pt idx="5">
                  <c:v>2017-2018</c:v>
                </c:pt>
                <c:pt idx="6">
                  <c:v>2018-2019</c:v>
                </c:pt>
              </c:strCache>
            </c:strRef>
          </c:cat>
          <c:val>
            <c:numRef>
              <c:f>'Graphique 4'!$E$3:$E$9</c:f>
              <c:numCache>
                <c:formatCode>0.0</c:formatCode>
                <c:ptCount val="7"/>
                <c:pt idx="0">
                  <c:v>100</c:v>
                </c:pt>
                <c:pt idx="1">
                  <c:v>102.26726060836116</c:v>
                </c:pt>
                <c:pt idx="2">
                  <c:v>103.87009514216828</c:v>
                </c:pt>
                <c:pt idx="3">
                  <c:v>106.44070010203869</c:v>
                </c:pt>
                <c:pt idx="4">
                  <c:v>108.04198432399825</c:v>
                </c:pt>
                <c:pt idx="5">
                  <c:v>110.49063141852592</c:v>
                </c:pt>
                <c:pt idx="6">
                  <c:v>112.51327160899817</c:v>
                </c:pt>
              </c:numCache>
            </c:numRef>
          </c:val>
          <c:smooth val="0"/>
        </c:ser>
        <c:ser>
          <c:idx val="0"/>
          <c:order val="1"/>
          <c:tx>
            <c:strRef>
              <c:f>'Graphique 4'!$F$2</c:f>
              <c:strCache>
                <c:ptCount val="1"/>
                <c:pt idx="0">
                  <c:v>Etudiants étrangers en mobilité internationale</c:v>
                </c:pt>
              </c:strCache>
            </c:strRef>
          </c:tx>
          <c:marker>
            <c:symbol val="none"/>
          </c:marker>
          <c:cat>
            <c:strRef>
              <c:f>'Graphique 4'!$A$3:$A$9</c:f>
              <c:strCache>
                <c:ptCount val="7"/>
                <c:pt idx="0">
                  <c:v>2012-2013</c:v>
                </c:pt>
                <c:pt idx="1">
                  <c:v>2013-2014</c:v>
                </c:pt>
                <c:pt idx="2">
                  <c:v>2014-2015</c:v>
                </c:pt>
                <c:pt idx="3">
                  <c:v>2015-2016</c:v>
                </c:pt>
                <c:pt idx="4">
                  <c:v>2016-2017</c:v>
                </c:pt>
                <c:pt idx="5">
                  <c:v>2017-2018</c:v>
                </c:pt>
                <c:pt idx="6">
                  <c:v>2018-2019</c:v>
                </c:pt>
              </c:strCache>
            </c:strRef>
          </c:cat>
          <c:val>
            <c:numRef>
              <c:f>'Graphique 4'!$F$3:$F$9</c:f>
              <c:numCache>
                <c:formatCode>0.0</c:formatCode>
                <c:ptCount val="7"/>
                <c:pt idx="0">
                  <c:v>100</c:v>
                </c:pt>
                <c:pt idx="1">
                  <c:v>101.68685121107266</c:v>
                </c:pt>
                <c:pt idx="2">
                  <c:v>103.02768166089965</c:v>
                </c:pt>
                <c:pt idx="3">
                  <c:v>105.57958477508649</c:v>
                </c:pt>
                <c:pt idx="4">
                  <c:v>110.16435986159168</c:v>
                </c:pt>
                <c:pt idx="5">
                  <c:v>116.99826989619375</c:v>
                </c:pt>
                <c:pt idx="6">
                  <c:v>122.70761245674738</c:v>
                </c:pt>
              </c:numCache>
            </c:numRef>
          </c:val>
          <c:smooth val="0"/>
        </c:ser>
        <c:ser>
          <c:idx val="1"/>
          <c:order val="2"/>
          <c:tx>
            <c:strRef>
              <c:f>'Graphique 4'!$G$2</c:f>
              <c:strCache>
                <c:ptCount val="1"/>
                <c:pt idx="0">
                  <c:v>Ensemble</c:v>
                </c:pt>
              </c:strCache>
            </c:strRef>
          </c:tx>
          <c:marker>
            <c:symbol val="none"/>
          </c:marker>
          <c:cat>
            <c:strRef>
              <c:f>'Graphique 4'!$A$3:$A$9</c:f>
              <c:strCache>
                <c:ptCount val="7"/>
                <c:pt idx="0">
                  <c:v>2012-2013</c:v>
                </c:pt>
                <c:pt idx="1">
                  <c:v>2013-2014</c:v>
                </c:pt>
                <c:pt idx="2">
                  <c:v>2014-2015</c:v>
                </c:pt>
                <c:pt idx="3">
                  <c:v>2015-2016</c:v>
                </c:pt>
                <c:pt idx="4">
                  <c:v>2016-2017</c:v>
                </c:pt>
                <c:pt idx="5">
                  <c:v>2017-2018</c:v>
                </c:pt>
                <c:pt idx="6">
                  <c:v>2018-2019</c:v>
                </c:pt>
              </c:strCache>
            </c:strRef>
          </c:cat>
          <c:val>
            <c:numRef>
              <c:f>'Graphique 4'!$G$3:$G$9</c:f>
              <c:numCache>
                <c:formatCode>0.0</c:formatCode>
                <c:ptCount val="7"/>
                <c:pt idx="0">
                  <c:v>100</c:v>
                </c:pt>
                <c:pt idx="1">
                  <c:v>102.21039543962125</c:v>
                </c:pt>
                <c:pt idx="2">
                  <c:v>103.78756032280647</c:v>
                </c:pt>
                <c:pt idx="3">
                  <c:v>106.35633298358677</c:v>
                </c:pt>
                <c:pt idx="4">
                  <c:v>108.24992245118662</c:v>
                </c:pt>
                <c:pt idx="5">
                  <c:v>111.12821234305899</c:v>
                </c:pt>
                <c:pt idx="6">
                  <c:v>113.51205439095789</c:v>
                </c:pt>
              </c:numCache>
            </c:numRef>
          </c:val>
          <c:smooth val="0"/>
        </c:ser>
        <c:dLbls>
          <c:showLegendKey val="0"/>
          <c:showVal val="0"/>
          <c:showCatName val="0"/>
          <c:showSerName val="0"/>
          <c:showPercent val="0"/>
          <c:showBubbleSize val="0"/>
        </c:dLbls>
        <c:marker val="1"/>
        <c:smooth val="0"/>
        <c:axId val="55355264"/>
        <c:axId val="55356800"/>
      </c:lineChart>
      <c:catAx>
        <c:axId val="55355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5356800"/>
        <c:crosses val="autoZero"/>
        <c:auto val="1"/>
        <c:lblAlgn val="ctr"/>
        <c:lblOffset val="100"/>
        <c:tickLblSkip val="1"/>
        <c:tickMarkSkip val="1"/>
        <c:noMultiLvlLbl val="0"/>
      </c:catAx>
      <c:valAx>
        <c:axId val="55356800"/>
        <c:scaling>
          <c:orientation val="minMax"/>
          <c:min val="95"/>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55355264"/>
        <c:crosses val="autoZero"/>
        <c:crossBetween val="between"/>
      </c:valAx>
      <c:spPr>
        <a:noFill/>
        <a:ln w="25400">
          <a:noFill/>
        </a:ln>
      </c:spPr>
    </c:plotArea>
    <c:legend>
      <c:legendPos val="r"/>
      <c:layout>
        <c:manualLayout>
          <c:xMode val="edge"/>
          <c:yMode val="edge"/>
          <c:x val="6.7453751634483569E-2"/>
          <c:y val="0.77335687584506485"/>
          <c:w val="0.90152876849380559"/>
          <c:h val="6.2404075742720652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42849383046162E-2"/>
          <c:y val="9.5898903373671865E-2"/>
          <c:w val="0.93657029508111667"/>
          <c:h val="0.6048413727048445"/>
        </c:manualLayout>
      </c:layout>
      <c:lineChart>
        <c:grouping val="standard"/>
        <c:varyColors val="0"/>
        <c:ser>
          <c:idx val="0"/>
          <c:order val="0"/>
          <c:tx>
            <c:strRef>
              <c:f>'Graphique 5'!$A$3</c:f>
              <c:strCache>
                <c:ptCount val="1"/>
                <c:pt idx="0">
                  <c:v>Université (1)</c:v>
                </c:pt>
              </c:strCache>
            </c:strRef>
          </c:tx>
          <c:spPr>
            <a:ln w="25400">
              <a:solidFill>
                <a:srgbClr val="FF0000"/>
              </a:solidFill>
              <a:prstDash val="solid"/>
            </a:ln>
          </c:spPr>
          <c:marker>
            <c:symbol val="none"/>
          </c:marker>
          <c:cat>
            <c:strRef>
              <c:f>'Graphique 5'!$B$2:$H$2</c:f>
              <c:strCache>
                <c:ptCount val="7"/>
                <c:pt idx="0">
                  <c:v>2012-13</c:v>
                </c:pt>
                <c:pt idx="1">
                  <c:v>2013-14</c:v>
                </c:pt>
                <c:pt idx="2">
                  <c:v>2014-15</c:v>
                </c:pt>
                <c:pt idx="3">
                  <c:v>2015-16</c:v>
                </c:pt>
                <c:pt idx="4">
                  <c:v>2016-17</c:v>
                </c:pt>
                <c:pt idx="5">
                  <c:v>2017-18</c:v>
                </c:pt>
                <c:pt idx="6">
                  <c:v>2018-19p</c:v>
                </c:pt>
              </c:strCache>
            </c:strRef>
          </c:cat>
          <c:val>
            <c:numRef>
              <c:f>'Graphique 5'!$B$3:$H$3</c:f>
              <c:numCache>
                <c:formatCode>0.0%</c:formatCode>
                <c:ptCount val="7"/>
                <c:pt idx="0">
                  <c:v>0.125</c:v>
                </c:pt>
                <c:pt idx="1">
                  <c:v>0.122</c:v>
                </c:pt>
                <c:pt idx="2">
                  <c:v>0.12</c:v>
                </c:pt>
                <c:pt idx="3">
                  <c:v>0.11799999999999999</c:v>
                </c:pt>
                <c:pt idx="4">
                  <c:v>0.12</c:v>
                </c:pt>
                <c:pt idx="5">
                  <c:v>0.11899999999999999</c:v>
                </c:pt>
                <c:pt idx="6">
                  <c:v>0.125</c:v>
                </c:pt>
              </c:numCache>
            </c:numRef>
          </c:val>
          <c:smooth val="0"/>
        </c:ser>
        <c:ser>
          <c:idx val="1"/>
          <c:order val="1"/>
          <c:tx>
            <c:strRef>
              <c:f>'Graphique 5'!$A$4</c:f>
              <c:strCache>
                <c:ptCount val="1"/>
                <c:pt idx="0">
                  <c:v>Préparation DUT</c:v>
                </c:pt>
              </c:strCache>
            </c:strRef>
          </c:tx>
          <c:spPr>
            <a:ln w="25400">
              <a:solidFill>
                <a:srgbClr val="FF00FF"/>
              </a:solidFill>
              <a:prstDash val="solid"/>
            </a:ln>
          </c:spPr>
          <c:marker>
            <c:symbol val="none"/>
          </c:marker>
          <c:cat>
            <c:strRef>
              <c:f>'Graphique 5'!$B$2:$H$2</c:f>
              <c:strCache>
                <c:ptCount val="7"/>
                <c:pt idx="0">
                  <c:v>2012-13</c:v>
                </c:pt>
                <c:pt idx="1">
                  <c:v>2013-14</c:v>
                </c:pt>
                <c:pt idx="2">
                  <c:v>2014-15</c:v>
                </c:pt>
                <c:pt idx="3">
                  <c:v>2015-16</c:v>
                </c:pt>
                <c:pt idx="4">
                  <c:v>2016-17</c:v>
                </c:pt>
                <c:pt idx="5">
                  <c:v>2017-18</c:v>
                </c:pt>
                <c:pt idx="6">
                  <c:v>2018-19p</c:v>
                </c:pt>
              </c:strCache>
            </c:strRef>
          </c:cat>
          <c:val>
            <c:numRef>
              <c:f>'Graphique 5'!$B$4:$H$4</c:f>
              <c:numCache>
                <c:formatCode>0.0%</c:formatCode>
                <c:ptCount val="7"/>
                <c:pt idx="0">
                  <c:v>0.04</c:v>
                </c:pt>
                <c:pt idx="1">
                  <c:v>3.9E-2</c:v>
                </c:pt>
                <c:pt idx="2">
                  <c:v>3.7999999999999999E-2</c:v>
                </c:pt>
                <c:pt idx="3">
                  <c:v>3.6999999999999998E-2</c:v>
                </c:pt>
                <c:pt idx="4">
                  <c:v>3.5999999999999997E-2</c:v>
                </c:pt>
                <c:pt idx="5">
                  <c:v>3.4000000000000002E-2</c:v>
                </c:pt>
                <c:pt idx="6">
                  <c:v>3.1E-2</c:v>
                </c:pt>
              </c:numCache>
            </c:numRef>
          </c:val>
          <c:smooth val="0"/>
        </c:ser>
        <c:ser>
          <c:idx val="2"/>
          <c:order val="2"/>
          <c:tx>
            <c:strRef>
              <c:f>'Graphique 5'!$A$5</c:f>
              <c:strCache>
                <c:ptCount val="1"/>
                <c:pt idx="0">
                  <c:v>Formations d'ingénieurs (2)</c:v>
                </c:pt>
              </c:strCache>
            </c:strRef>
          </c:tx>
          <c:spPr>
            <a:ln w="25400">
              <a:solidFill>
                <a:srgbClr val="0000FF"/>
              </a:solidFill>
              <a:prstDash val="solid"/>
            </a:ln>
          </c:spPr>
          <c:marker>
            <c:symbol val="none"/>
          </c:marker>
          <c:cat>
            <c:strRef>
              <c:f>'Graphique 5'!$B$2:$H$2</c:f>
              <c:strCache>
                <c:ptCount val="7"/>
                <c:pt idx="0">
                  <c:v>2012-13</c:v>
                </c:pt>
                <c:pt idx="1">
                  <c:v>2013-14</c:v>
                </c:pt>
                <c:pt idx="2">
                  <c:v>2014-15</c:v>
                </c:pt>
                <c:pt idx="3">
                  <c:v>2015-16</c:v>
                </c:pt>
                <c:pt idx="4">
                  <c:v>2016-17</c:v>
                </c:pt>
                <c:pt idx="5">
                  <c:v>2017-18</c:v>
                </c:pt>
                <c:pt idx="6">
                  <c:v>2018-19p</c:v>
                </c:pt>
              </c:strCache>
            </c:strRef>
          </c:cat>
          <c:val>
            <c:numRef>
              <c:f>'Graphique 5'!$B$5:$H$5</c:f>
              <c:numCache>
                <c:formatCode>0.0%</c:formatCode>
                <c:ptCount val="7"/>
                <c:pt idx="0">
                  <c:v>0.13300000000000001</c:v>
                </c:pt>
                <c:pt idx="1">
                  <c:v>0.14099999999999999</c:v>
                </c:pt>
                <c:pt idx="2">
                  <c:v>0.14499999999999999</c:v>
                </c:pt>
                <c:pt idx="3">
                  <c:v>0.14299999999999999</c:v>
                </c:pt>
                <c:pt idx="4">
                  <c:v>0.14299999999999999</c:v>
                </c:pt>
                <c:pt idx="5">
                  <c:v>0.13900000000000001</c:v>
                </c:pt>
                <c:pt idx="6">
                  <c:v>0.14000000000000001</c:v>
                </c:pt>
              </c:numCache>
            </c:numRef>
          </c:val>
          <c:smooth val="0"/>
        </c:ser>
        <c:ser>
          <c:idx val="5"/>
          <c:order val="3"/>
          <c:tx>
            <c:strRef>
              <c:f>'Graphique 5'!$A$6</c:f>
              <c:strCache>
                <c:ptCount val="1"/>
                <c:pt idx="0">
                  <c:v>STS et CPGE</c:v>
                </c:pt>
              </c:strCache>
            </c:strRef>
          </c:tx>
          <c:spPr>
            <a:ln w="25400">
              <a:solidFill>
                <a:srgbClr val="800000"/>
              </a:solidFill>
              <a:prstDash val="solid"/>
            </a:ln>
          </c:spPr>
          <c:marker>
            <c:symbol val="none"/>
          </c:marker>
          <c:cat>
            <c:strRef>
              <c:f>'Graphique 5'!$B$2:$H$2</c:f>
              <c:strCache>
                <c:ptCount val="7"/>
                <c:pt idx="0">
                  <c:v>2012-13</c:v>
                </c:pt>
                <c:pt idx="1">
                  <c:v>2013-14</c:v>
                </c:pt>
                <c:pt idx="2">
                  <c:v>2014-15</c:v>
                </c:pt>
                <c:pt idx="3">
                  <c:v>2015-16</c:v>
                </c:pt>
                <c:pt idx="4">
                  <c:v>2016-17</c:v>
                </c:pt>
                <c:pt idx="5">
                  <c:v>2017-18</c:v>
                </c:pt>
                <c:pt idx="6">
                  <c:v>2018-19p</c:v>
                </c:pt>
              </c:strCache>
            </c:strRef>
          </c:cat>
          <c:val>
            <c:numRef>
              <c:f>'Graphique 5'!$B$6:$H$6</c:f>
              <c:numCache>
                <c:formatCode>0.0%</c:formatCode>
                <c:ptCount val="7"/>
                <c:pt idx="0">
                  <c:v>6.0000000000000001E-3</c:v>
                </c:pt>
                <c:pt idx="1">
                  <c:v>6.0000000000000001E-3</c:v>
                </c:pt>
                <c:pt idx="2">
                  <c:v>7.0000000000000001E-3</c:v>
                </c:pt>
                <c:pt idx="3">
                  <c:v>8.0000000000000002E-3</c:v>
                </c:pt>
                <c:pt idx="4">
                  <c:v>8.0000000000000002E-3</c:v>
                </c:pt>
                <c:pt idx="5">
                  <c:v>8.9999999999999993E-3</c:v>
                </c:pt>
                <c:pt idx="6">
                  <c:v>0.01</c:v>
                </c:pt>
              </c:numCache>
            </c:numRef>
          </c:val>
          <c:smooth val="0"/>
        </c:ser>
        <c:ser>
          <c:idx val="6"/>
          <c:order val="4"/>
          <c:tx>
            <c:strRef>
              <c:f>'Graphique 5'!$A$7</c:f>
              <c:strCache>
                <c:ptCount val="1"/>
                <c:pt idx="0">
                  <c:v>Écoles de commerce, gestion et comptabilité</c:v>
                </c:pt>
              </c:strCache>
            </c:strRef>
          </c:tx>
          <c:spPr>
            <a:ln w="25400">
              <a:solidFill>
                <a:srgbClr val="000000"/>
              </a:solidFill>
              <a:prstDash val="solid"/>
            </a:ln>
          </c:spPr>
          <c:marker>
            <c:symbol val="none"/>
          </c:marker>
          <c:cat>
            <c:strRef>
              <c:f>'Graphique 5'!$B$2:$H$2</c:f>
              <c:strCache>
                <c:ptCount val="7"/>
                <c:pt idx="0">
                  <c:v>2012-13</c:v>
                </c:pt>
                <c:pt idx="1">
                  <c:v>2013-14</c:v>
                </c:pt>
                <c:pt idx="2">
                  <c:v>2014-15</c:v>
                </c:pt>
                <c:pt idx="3">
                  <c:v>2015-16</c:v>
                </c:pt>
                <c:pt idx="4">
                  <c:v>2016-17</c:v>
                </c:pt>
                <c:pt idx="5">
                  <c:v>2017-18</c:v>
                </c:pt>
                <c:pt idx="6">
                  <c:v>2018-19p</c:v>
                </c:pt>
              </c:strCache>
            </c:strRef>
          </c:cat>
          <c:val>
            <c:numRef>
              <c:f>'Graphique 5'!$B$7:$H$7</c:f>
              <c:numCache>
                <c:formatCode>0.0%</c:formatCode>
                <c:ptCount val="7"/>
                <c:pt idx="0">
                  <c:v>0.112</c:v>
                </c:pt>
                <c:pt idx="1">
                  <c:v>0.123</c:v>
                </c:pt>
                <c:pt idx="2">
                  <c:v>0.129</c:v>
                </c:pt>
                <c:pt idx="3">
                  <c:v>0.128</c:v>
                </c:pt>
                <c:pt idx="4">
                  <c:v>0.14000000000000001</c:v>
                </c:pt>
                <c:pt idx="5">
                  <c:v>0.14799999999999999</c:v>
                </c:pt>
                <c:pt idx="6">
                  <c:v>0.16500000000000001</c:v>
                </c:pt>
              </c:numCache>
            </c:numRef>
          </c:val>
          <c:smooth val="0"/>
        </c:ser>
        <c:ser>
          <c:idx val="4"/>
          <c:order val="5"/>
          <c:tx>
            <c:strRef>
              <c:f>'Graphique 5'!$A$8</c:f>
              <c:strCache>
                <c:ptCount val="1"/>
                <c:pt idx="0">
                  <c:v>Total enseignement supérieur</c:v>
                </c:pt>
              </c:strCache>
            </c:strRef>
          </c:tx>
          <c:marker>
            <c:symbol val="none"/>
          </c:marker>
          <c:cat>
            <c:strRef>
              <c:f>'Graphique 5'!$B$2:$H$2</c:f>
              <c:strCache>
                <c:ptCount val="7"/>
                <c:pt idx="0">
                  <c:v>2012-13</c:v>
                </c:pt>
                <c:pt idx="1">
                  <c:v>2013-14</c:v>
                </c:pt>
                <c:pt idx="2">
                  <c:v>2014-15</c:v>
                </c:pt>
                <c:pt idx="3">
                  <c:v>2015-16</c:v>
                </c:pt>
                <c:pt idx="4">
                  <c:v>2016-17</c:v>
                </c:pt>
                <c:pt idx="5">
                  <c:v>2017-18</c:v>
                </c:pt>
                <c:pt idx="6">
                  <c:v>2018-19p</c:v>
                </c:pt>
              </c:strCache>
            </c:strRef>
          </c:cat>
          <c:val>
            <c:numRef>
              <c:f>'Graphique 5'!$B$8:$H$8</c:f>
              <c:numCache>
                <c:formatCode>0.0%</c:formatCode>
                <c:ptCount val="7"/>
                <c:pt idx="0">
                  <c:v>9.7000000000000003E-2</c:v>
                </c:pt>
                <c:pt idx="1">
                  <c:v>9.7000000000000003E-2</c:v>
                </c:pt>
                <c:pt idx="2">
                  <c:v>9.7000000000000003E-2</c:v>
                </c:pt>
                <c:pt idx="3">
                  <c:v>9.7000000000000003E-2</c:v>
                </c:pt>
                <c:pt idx="4">
                  <c:v>0.1</c:v>
                </c:pt>
                <c:pt idx="5">
                  <c:v>0.10299999999999999</c:v>
                </c:pt>
                <c:pt idx="6">
                  <c:v>0.106</c:v>
                </c:pt>
              </c:numCache>
            </c:numRef>
          </c:val>
          <c:smooth val="0"/>
        </c:ser>
        <c:dLbls>
          <c:showLegendKey val="0"/>
          <c:showVal val="0"/>
          <c:showCatName val="0"/>
          <c:showSerName val="0"/>
          <c:showPercent val="0"/>
          <c:showBubbleSize val="0"/>
        </c:dLbls>
        <c:marker val="1"/>
        <c:smooth val="0"/>
        <c:axId val="55488512"/>
        <c:axId val="55490048"/>
      </c:lineChart>
      <c:catAx>
        <c:axId val="55488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5490048"/>
        <c:crosses val="autoZero"/>
        <c:auto val="1"/>
        <c:lblAlgn val="ctr"/>
        <c:lblOffset val="100"/>
        <c:tickLblSkip val="1"/>
        <c:tickMarkSkip val="1"/>
        <c:noMultiLvlLbl val="0"/>
      </c:catAx>
      <c:valAx>
        <c:axId val="55490048"/>
        <c:scaling>
          <c:orientation val="minMax"/>
          <c:max val="0.2"/>
          <c:min val="0"/>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5488512"/>
        <c:crosses val="autoZero"/>
        <c:crossBetween val="between"/>
        <c:majorUnit val="2.0000000000000004E-2"/>
      </c:valAx>
      <c:spPr>
        <a:noFill/>
        <a:ln w="25400">
          <a:noFill/>
        </a:ln>
      </c:spPr>
    </c:plotArea>
    <c:legend>
      <c:legendPos val="r"/>
      <c:layout>
        <c:manualLayout>
          <c:xMode val="edge"/>
          <c:yMode val="edge"/>
          <c:x val="2.9079110047704609E-3"/>
          <c:y val="0.75361140089786471"/>
          <c:w val="0.97995171209336429"/>
          <c:h val="0.104287818332442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98556078613497"/>
          <c:y val="4.2861097440944879E-2"/>
          <c:w val="0.7907780428250758"/>
          <c:h val="0.91507874015748036"/>
        </c:manualLayout>
      </c:layout>
      <c:doughnutChart>
        <c:varyColors val="1"/>
        <c:ser>
          <c:idx val="1"/>
          <c:order val="0"/>
          <c:tx>
            <c:v>Continent</c:v>
          </c:tx>
          <c:dPt>
            <c:idx val="0"/>
            <c:bubble3D val="0"/>
            <c:spPr>
              <a:solidFill>
                <a:schemeClr val="accent5">
                  <a:lumMod val="50000"/>
                </a:schemeClr>
              </a:solidFill>
            </c:spPr>
          </c:dPt>
          <c:dPt>
            <c:idx val="1"/>
            <c:bubble3D val="0"/>
            <c:spPr>
              <a:solidFill>
                <a:schemeClr val="accent6">
                  <a:lumMod val="75000"/>
                </a:schemeClr>
              </a:solidFill>
            </c:spPr>
          </c:dPt>
          <c:dPt>
            <c:idx val="2"/>
            <c:bubble3D val="0"/>
            <c:spPr>
              <a:solidFill>
                <a:schemeClr val="accent3">
                  <a:lumMod val="50000"/>
                </a:schemeClr>
              </a:solidFill>
            </c:spPr>
          </c:dPt>
          <c:dPt>
            <c:idx val="3"/>
            <c:bubble3D val="0"/>
            <c:spPr>
              <a:solidFill>
                <a:schemeClr val="accent4">
                  <a:lumMod val="50000"/>
                </a:schemeClr>
              </a:solidFill>
            </c:spPr>
          </c:dPt>
          <c:dPt>
            <c:idx val="4"/>
            <c:bubble3D val="0"/>
          </c:dPt>
          <c:dPt>
            <c:idx val="5"/>
            <c:bubble3D val="0"/>
          </c:dPt>
          <c:dPt>
            <c:idx val="6"/>
            <c:bubble3D val="0"/>
          </c:dPt>
          <c:dPt>
            <c:idx val="7"/>
            <c:bubble3D val="0"/>
          </c:dPt>
          <c:dPt>
            <c:idx val="8"/>
            <c:bubble3D val="0"/>
          </c:dPt>
          <c:dPt>
            <c:idx val="9"/>
            <c:bubble3D val="0"/>
          </c:dPt>
          <c:dPt>
            <c:idx val="10"/>
            <c:bubble3D val="0"/>
          </c:dPt>
          <c:cat>
            <c:strRef>
              <c:f>'Graphique 6'!$A$3:$A$13</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'Graphique 6'!$B$14:$B$17</c:f>
              <c:numCache>
                <c:formatCode>0%</c:formatCode>
                <c:ptCount val="4"/>
                <c:pt idx="0">
                  <c:v>0.48</c:v>
                </c:pt>
                <c:pt idx="1">
                  <c:v>0.23</c:v>
                </c:pt>
                <c:pt idx="2">
                  <c:v>0.2</c:v>
                </c:pt>
                <c:pt idx="3">
                  <c:v>0.09</c:v>
                </c:pt>
              </c:numCache>
            </c:numRef>
          </c:val>
        </c:ser>
        <c:ser>
          <c:idx val="0"/>
          <c:order val="1"/>
          <c:tx>
            <c:v>Serie 1</c:v>
          </c:tx>
          <c:dPt>
            <c:idx val="0"/>
            <c:bubble3D val="0"/>
            <c:spPr>
              <a:solidFill>
                <a:schemeClr val="accent5">
                  <a:lumMod val="75000"/>
                </a:schemeClr>
              </a:solidFill>
            </c:spPr>
          </c:dPt>
          <c:dPt>
            <c:idx val="1"/>
            <c:bubble3D val="0"/>
            <c:spPr>
              <a:solidFill>
                <a:schemeClr val="accent5">
                  <a:lumMod val="60000"/>
                  <a:lumOff val="40000"/>
                </a:schemeClr>
              </a:solidFill>
            </c:spPr>
          </c:dPt>
          <c:dPt>
            <c:idx val="2"/>
            <c:bubble3D val="0"/>
            <c:spPr>
              <a:solidFill>
                <a:schemeClr val="accent5">
                  <a:lumMod val="40000"/>
                  <a:lumOff val="60000"/>
                </a:schemeClr>
              </a:solidFill>
            </c:spPr>
          </c:dPt>
          <c:dPt>
            <c:idx val="3"/>
            <c:bubble3D val="0"/>
            <c:spPr>
              <a:solidFill>
                <a:schemeClr val="accent5">
                  <a:lumMod val="20000"/>
                  <a:lumOff val="80000"/>
                </a:schemeClr>
              </a:solidFill>
            </c:spPr>
          </c:dPt>
          <c:dPt>
            <c:idx val="4"/>
            <c:bubble3D val="0"/>
            <c:spPr>
              <a:solidFill>
                <a:schemeClr val="bg1">
                  <a:lumMod val="75000"/>
                </a:schemeClr>
              </a:solidFill>
            </c:spPr>
          </c:dPt>
          <c:dPt>
            <c:idx val="5"/>
            <c:bubble3D val="0"/>
            <c:spPr>
              <a:solidFill>
                <a:schemeClr val="accent6">
                  <a:lumMod val="60000"/>
                  <a:lumOff val="40000"/>
                </a:schemeClr>
              </a:solidFill>
            </c:spPr>
          </c:dPt>
          <c:dPt>
            <c:idx val="6"/>
            <c:bubble3D val="0"/>
            <c:spPr>
              <a:solidFill>
                <a:schemeClr val="accent6">
                  <a:lumMod val="40000"/>
                  <a:lumOff val="60000"/>
                </a:schemeClr>
              </a:solidFill>
            </c:spPr>
          </c:dPt>
          <c:dPt>
            <c:idx val="7"/>
            <c:bubble3D val="0"/>
            <c:spPr>
              <a:solidFill>
                <a:schemeClr val="accent3">
                  <a:lumMod val="75000"/>
                </a:schemeClr>
              </a:solidFill>
            </c:spPr>
          </c:dPt>
          <c:dPt>
            <c:idx val="8"/>
            <c:bubble3D val="0"/>
            <c:spPr>
              <a:solidFill>
                <a:schemeClr val="accent3">
                  <a:lumMod val="60000"/>
                  <a:lumOff val="40000"/>
                </a:schemeClr>
              </a:solidFill>
            </c:spPr>
          </c:dPt>
          <c:dPt>
            <c:idx val="9"/>
            <c:bubble3D val="0"/>
            <c:spPr>
              <a:solidFill>
                <a:schemeClr val="accent3">
                  <a:lumMod val="40000"/>
                  <a:lumOff val="60000"/>
                </a:schemeClr>
              </a:solidFill>
            </c:spPr>
          </c:dPt>
          <c:dPt>
            <c:idx val="10"/>
            <c:bubble3D val="0"/>
            <c:spPr>
              <a:solidFill>
                <a:schemeClr val="accent4">
                  <a:lumMod val="40000"/>
                  <a:lumOff val="60000"/>
                </a:schemeClr>
              </a:solidFill>
            </c:spPr>
          </c:dPt>
          <c:dLbls>
            <c:dLbl>
              <c:idx val="12"/>
              <c:delete val="1"/>
            </c:dLbl>
            <c:txPr>
              <a:bodyPr/>
              <a:lstStyle/>
              <a:p>
                <a:pPr>
                  <a:defRPr sz="800" b="0" i="0" u="none" strike="noStrike" baseline="0">
                    <a:solidFill>
                      <a:srgbClr val="000000"/>
                    </a:solidFill>
                    <a:latin typeface="Calibri"/>
                    <a:ea typeface="Calibri"/>
                    <a:cs typeface="Calibri"/>
                  </a:defRPr>
                </a:pPr>
                <a:endParaRPr lang="fr-FR"/>
              </a:p>
            </c:txPr>
            <c:showLegendKey val="0"/>
            <c:showVal val="1"/>
            <c:showCatName val="1"/>
            <c:showSerName val="0"/>
            <c:showPercent val="0"/>
            <c:showBubbleSize val="0"/>
            <c:showLeaderLines val="0"/>
          </c:dLbls>
          <c:cat>
            <c:strRef>
              <c:f>'Graphique 6'!$A$3:$A$13</c:f>
              <c:strCache>
                <c:ptCount val="11"/>
                <c:pt idx="0">
                  <c:v>Maroc</c:v>
                </c:pt>
                <c:pt idx="1">
                  <c:v>Algérie</c:v>
                </c:pt>
                <c:pt idx="2">
                  <c:v>Tunisie</c:v>
                </c:pt>
                <c:pt idx="3">
                  <c:v>Sénégal</c:v>
                </c:pt>
                <c:pt idx="4">
                  <c:v>Autres Afrique</c:v>
                </c:pt>
                <c:pt idx="5">
                  <c:v>Chine</c:v>
                </c:pt>
                <c:pt idx="6">
                  <c:v>Autres Asie, Océanie</c:v>
                </c:pt>
                <c:pt idx="7">
                  <c:v>Allemagne</c:v>
                </c:pt>
                <c:pt idx="8">
                  <c:v>Italie</c:v>
                </c:pt>
                <c:pt idx="9">
                  <c:v>Autres Europe</c:v>
                </c:pt>
                <c:pt idx="10">
                  <c:v>Amérique</c:v>
                </c:pt>
              </c:strCache>
            </c:strRef>
          </c:cat>
          <c:val>
            <c:numRef>
              <c:f>'Graphique 6'!$B$3:$B$13</c:f>
              <c:numCache>
                <c:formatCode>0%</c:formatCode>
                <c:ptCount val="11"/>
                <c:pt idx="0">
                  <c:v>0.12</c:v>
                </c:pt>
                <c:pt idx="1">
                  <c:v>0.09</c:v>
                </c:pt>
                <c:pt idx="2">
                  <c:v>0.04</c:v>
                </c:pt>
                <c:pt idx="3">
                  <c:v>0.04</c:v>
                </c:pt>
                <c:pt idx="4">
                  <c:v>0.18</c:v>
                </c:pt>
                <c:pt idx="5">
                  <c:v>0.09</c:v>
                </c:pt>
                <c:pt idx="6">
                  <c:v>0.14000000000000001</c:v>
                </c:pt>
                <c:pt idx="7">
                  <c:v>0.02</c:v>
                </c:pt>
                <c:pt idx="8">
                  <c:v>0.04</c:v>
                </c:pt>
                <c:pt idx="9">
                  <c:v>0.13</c:v>
                </c:pt>
                <c:pt idx="10">
                  <c:v>0.09</c:v>
                </c:pt>
              </c:numCache>
            </c:numRef>
          </c:val>
        </c:ser>
        <c:dLbls>
          <c:showLegendKey val="0"/>
          <c:showVal val="0"/>
          <c:showCatName val="0"/>
          <c:showSerName val="0"/>
          <c:showPercent val="0"/>
          <c:showBubbleSize val="0"/>
          <c:showLeaderLines val="0"/>
        </c:dLbls>
        <c:firstSliceAng val="0"/>
        <c:holeSize val="10"/>
      </c:doughnut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123825</xdr:rowOff>
    </xdr:from>
    <xdr:to>
      <xdr:col>9</xdr:col>
      <xdr:colOff>627722</xdr:colOff>
      <xdr:row>47</xdr:row>
      <xdr:rowOff>151340</xdr:rowOff>
    </xdr:to>
    <xdr:pic>
      <xdr:nvPicPr>
        <xdr:cNvPr id="2" name="Image 1"/>
        <xdr:cNvPicPr>
          <a:picLocks noChangeAspect="1"/>
        </xdr:cNvPicPr>
      </xdr:nvPicPr>
      <xdr:blipFill>
        <a:blip xmlns:r="http://schemas.openxmlformats.org/officeDocument/2006/relationships" r:embed="rId1"/>
        <a:stretch>
          <a:fillRect/>
        </a:stretch>
      </xdr:blipFill>
      <xdr:spPr>
        <a:xfrm>
          <a:off x="190500" y="123825"/>
          <a:ext cx="7428572" cy="84857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86845</xdr:colOff>
      <xdr:row>14</xdr:row>
      <xdr:rowOff>9525</xdr:rowOff>
    </xdr:from>
    <xdr:to>
      <xdr:col>10</xdr:col>
      <xdr:colOff>224117</xdr:colOff>
      <xdr:row>47</xdr:row>
      <xdr:rowOff>0</xdr:rowOff>
    </xdr:to>
    <xdr:graphicFrame macro="">
      <xdr:nvGraphicFramePr>
        <xdr:cNvPr id="20547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38</xdr:row>
      <xdr:rowOff>19050</xdr:rowOff>
    </xdr:from>
    <xdr:to>
      <xdr:col>5</xdr:col>
      <xdr:colOff>171450</xdr:colOff>
      <xdr:row>39</xdr:row>
      <xdr:rowOff>47625</xdr:rowOff>
    </xdr:to>
    <xdr:sp macro="" textlink="">
      <xdr:nvSpPr>
        <xdr:cNvPr id="2054762" name="Text Box 2"/>
        <xdr:cNvSpPr txBox="1">
          <a:spLocks noChangeArrowheads="1"/>
        </xdr:cNvSpPr>
      </xdr:nvSpPr>
      <xdr:spPr bwMode="auto">
        <a:xfrm>
          <a:off x="66675" y="7077075"/>
          <a:ext cx="54768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c:userShapes xmlns:c="http://schemas.openxmlformats.org/drawingml/2006/chart">
  <cdr:relSizeAnchor xmlns:cdr="http://schemas.openxmlformats.org/drawingml/2006/chartDrawing">
    <cdr:from>
      <cdr:x>0.00388</cdr:x>
      <cdr:y>0.9423</cdr:y>
    </cdr:from>
    <cdr:to>
      <cdr:x>0.00388</cdr:x>
      <cdr:y>0.9423</cdr:y>
    </cdr:to>
    <cdr:sp macro="" textlink="">
      <cdr:nvSpPr>
        <cdr:cNvPr id="26625" name="Text Box 1"/>
        <cdr:cNvSpPr txBox="1">
          <a:spLocks xmlns:a="http://schemas.openxmlformats.org/drawingml/2006/main" noChangeArrowheads="1"/>
        </cdr:cNvSpPr>
      </cdr:nvSpPr>
      <cdr:spPr bwMode="auto">
        <a:xfrm xmlns:a="http://schemas.openxmlformats.org/drawingml/2006/main">
          <a:off x="50800" y="3638225"/>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Sources : MESR-DGESIP-DGRI-SIES et MEN-MESR-DEPP</a:t>
          </a:r>
        </a:p>
      </cdr:txBody>
    </cdr:sp>
  </cdr:relSizeAnchor>
  <cdr:relSizeAnchor xmlns:cdr="http://schemas.openxmlformats.org/drawingml/2006/chartDrawing">
    <cdr:from>
      <cdr:x>0.07972</cdr:x>
      <cdr:y>0.83109</cdr:y>
    </cdr:from>
    <cdr:to>
      <cdr:x>0.20222</cdr:x>
      <cdr:y>1</cdr:y>
    </cdr:to>
    <cdr:sp macro="" textlink="">
      <cdr:nvSpPr>
        <cdr:cNvPr id="2" name="ZoneTexte 1"/>
        <cdr:cNvSpPr txBox="1"/>
      </cdr:nvSpPr>
      <cdr:spPr>
        <a:xfrm xmlns:a="http://schemas.openxmlformats.org/drawingml/2006/main">
          <a:off x="595033" y="51782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0.01066</cdr:x>
      <cdr:y>0.86989</cdr:y>
    </cdr:from>
    <cdr:to>
      <cdr:x>0.99715</cdr:x>
      <cdr:y>0.9588</cdr:y>
    </cdr:to>
    <cdr:sp macro="" textlink="">
      <cdr:nvSpPr>
        <cdr:cNvPr id="3" name="ZoneTexte 2"/>
        <cdr:cNvSpPr txBox="1"/>
      </cdr:nvSpPr>
      <cdr:spPr>
        <a:xfrm xmlns:a="http://schemas.openxmlformats.org/drawingml/2006/main">
          <a:off x="93205" y="4495238"/>
          <a:ext cx="8625266" cy="4594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000"/>
            </a:lnSpc>
          </a:pPr>
          <a:r>
            <a:rPr lang="fr-FR" sz="1000">
              <a:latin typeface="Arial" panose="020B0604020202020204" pitchFamily="34" charset="0"/>
              <a:cs typeface="Arial" panose="020B0604020202020204" pitchFamily="34" charset="0"/>
            </a:rPr>
            <a:t>(1) hors préparation au DUT et formations d'ingénieurs.</a:t>
          </a:r>
        </a:p>
        <a:p xmlns:a="http://schemas.openxmlformats.org/drawingml/2006/main">
          <a:pPr>
            <a:lnSpc>
              <a:spcPts val="1000"/>
            </a:lnSpc>
          </a:pPr>
          <a:r>
            <a:rPr lang="fr-FR" sz="1000">
              <a:latin typeface="Arial" panose="020B0604020202020204" pitchFamily="34" charset="0"/>
              <a:cs typeface="Arial" panose="020B0604020202020204" pitchFamily="34" charset="0"/>
            </a:rPr>
            <a:t>(2) y compris formations universitaires et formations d'ingénieurs en partenariat.</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23</xdr:row>
      <xdr:rowOff>133350</xdr:rowOff>
    </xdr:from>
    <xdr:to>
      <xdr:col>8</xdr:col>
      <xdr:colOff>104775</xdr:colOff>
      <xdr:row>55</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0.4363</cdr:x>
      <cdr:y>0.26436</cdr:y>
    </cdr:from>
    <cdr:to>
      <cdr:x>0.53458</cdr:x>
      <cdr:y>0.41474</cdr:y>
    </cdr:to>
    <cdr:sp macro="" textlink="">
      <cdr:nvSpPr>
        <cdr:cNvPr id="2" name="ZoneTexte 1"/>
        <cdr:cNvSpPr txBox="1"/>
      </cdr:nvSpPr>
      <cdr:spPr>
        <a:xfrm xmlns:a="http://schemas.openxmlformats.org/drawingml/2006/main">
          <a:off x="3100162" y="1289225"/>
          <a:ext cx="698343" cy="7333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100" b="1">
              <a:solidFill>
                <a:schemeClr val="bg1"/>
              </a:solidFill>
            </a:rPr>
            <a:t>Amérique </a:t>
          </a:r>
        </a:p>
        <a:p xmlns:a="http://schemas.openxmlformats.org/drawingml/2006/main">
          <a:pPr algn="ctr"/>
          <a:r>
            <a:rPr lang="fr-FR" sz="1100" b="1">
              <a:solidFill>
                <a:schemeClr val="bg1"/>
              </a:solidFill>
            </a:rPr>
            <a:t>9 %</a:t>
          </a:r>
        </a:p>
      </cdr:txBody>
    </cdr:sp>
  </cdr:relSizeAnchor>
  <cdr:relSizeAnchor xmlns:cdr="http://schemas.openxmlformats.org/drawingml/2006/chartDrawing">
    <cdr:from>
      <cdr:x>0.57578</cdr:x>
      <cdr:y>0.49361</cdr:y>
    </cdr:from>
    <cdr:to>
      <cdr:x>0.67406</cdr:x>
      <cdr:y>0.64399</cdr:y>
    </cdr:to>
    <cdr:sp macro="" textlink="">
      <cdr:nvSpPr>
        <cdr:cNvPr id="3" name="ZoneTexte 1"/>
        <cdr:cNvSpPr txBox="1"/>
      </cdr:nvSpPr>
      <cdr:spPr>
        <a:xfrm xmlns:a="http://schemas.openxmlformats.org/drawingml/2006/main">
          <a:off x="4091314" y="2407228"/>
          <a:ext cx="698343" cy="733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48</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0.00546</cdr:x>
      <cdr:y>0.00835</cdr:y>
    </cdr:from>
    <cdr:to>
      <cdr:x>0.10374</cdr:x>
      <cdr:y>0.15873</cdr:y>
    </cdr:to>
    <cdr:sp macro="" textlink="">
      <cdr:nvSpPr>
        <cdr:cNvPr id="4" name="ZoneTexte 1"/>
        <cdr:cNvSpPr txBox="1"/>
      </cdr:nvSpPr>
      <cdr:spPr>
        <a:xfrm xmlns:a="http://schemas.openxmlformats.org/drawingml/2006/main">
          <a:off x="50800" y="5080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Afrique</a:t>
          </a:r>
        </a:p>
        <a:p xmlns:a="http://schemas.openxmlformats.org/drawingml/2006/main">
          <a:pPr algn="ctr"/>
          <a:r>
            <a:rPr lang="fr-FR" sz="1100" b="1">
              <a:solidFill>
                <a:schemeClr val="bg1"/>
              </a:solidFill>
            </a:rPr>
            <a:t> 11%</a:t>
          </a:r>
        </a:p>
      </cdr:txBody>
    </cdr:sp>
  </cdr:relSizeAnchor>
  <cdr:relSizeAnchor xmlns:cdr="http://schemas.openxmlformats.org/drawingml/2006/chartDrawing">
    <cdr:from>
      <cdr:x>0.39161</cdr:x>
      <cdr:y>0.61891</cdr:y>
    </cdr:from>
    <cdr:to>
      <cdr:x>0.48989</cdr:x>
      <cdr:y>0.76929</cdr:y>
    </cdr:to>
    <cdr:sp macro="" textlink="">
      <cdr:nvSpPr>
        <cdr:cNvPr id="5" name="ZoneTexte 1"/>
        <cdr:cNvSpPr txBox="1"/>
      </cdr:nvSpPr>
      <cdr:spPr>
        <a:xfrm xmlns:a="http://schemas.openxmlformats.org/drawingml/2006/main">
          <a:off x="2264135" y="3596029"/>
          <a:ext cx="568223" cy="8737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Asie, Océanie</a:t>
          </a:r>
        </a:p>
        <a:p xmlns:a="http://schemas.openxmlformats.org/drawingml/2006/main">
          <a:pPr algn="ctr"/>
          <a:r>
            <a:rPr lang="fr-FR" sz="1100" b="1">
              <a:solidFill>
                <a:schemeClr val="bg1"/>
              </a:solidFill>
            </a:rPr>
            <a:t>23</a:t>
          </a:r>
          <a:r>
            <a:rPr lang="fr-FR" sz="1100" b="1" baseline="0">
              <a:solidFill>
                <a:schemeClr val="bg1"/>
              </a:solidFill>
            </a:rPr>
            <a:t> </a:t>
          </a:r>
          <a:r>
            <a:rPr lang="fr-FR" sz="1100" b="1">
              <a:solidFill>
                <a:schemeClr val="bg1"/>
              </a:solidFill>
            </a:rPr>
            <a:t>%</a:t>
          </a:r>
        </a:p>
      </cdr:txBody>
    </cdr:sp>
  </cdr:relSizeAnchor>
  <cdr:relSizeAnchor xmlns:cdr="http://schemas.openxmlformats.org/drawingml/2006/chartDrawing">
    <cdr:from>
      <cdr:x>0.3671</cdr:x>
      <cdr:y>0.45914</cdr:y>
    </cdr:from>
    <cdr:to>
      <cdr:x>0.46538</cdr:x>
      <cdr:y>0.60952</cdr:y>
    </cdr:to>
    <cdr:sp macro="" textlink="">
      <cdr:nvSpPr>
        <cdr:cNvPr id="6" name="ZoneTexte 1"/>
        <cdr:cNvSpPr txBox="1"/>
      </cdr:nvSpPr>
      <cdr:spPr>
        <a:xfrm xmlns:a="http://schemas.openxmlformats.org/drawingml/2006/main">
          <a:off x="2608475" y="2239143"/>
          <a:ext cx="698343" cy="733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chemeClr val="bg1"/>
              </a:solidFill>
            </a:rPr>
            <a:t>Europe</a:t>
          </a:r>
        </a:p>
        <a:p xmlns:a="http://schemas.openxmlformats.org/drawingml/2006/main">
          <a:pPr algn="ctr"/>
          <a:r>
            <a:rPr lang="fr-FR" sz="1100" b="1">
              <a:solidFill>
                <a:schemeClr val="bg1"/>
              </a:solidFill>
            </a:rPr>
            <a:t>20 %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11206</xdr:colOff>
      <xdr:row>16</xdr:row>
      <xdr:rowOff>11206</xdr:rowOff>
    </xdr:from>
    <xdr:to>
      <xdr:col>11</xdr:col>
      <xdr:colOff>169770</xdr:colOff>
      <xdr:row>40</xdr:row>
      <xdr:rowOff>16249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0.91114</cdr:x>
      <cdr:y>0.17467</cdr:y>
    </cdr:from>
    <cdr:to>
      <cdr:x>0.91114</cdr:x>
      <cdr:y>0.17467</cdr:y>
    </cdr:to>
    <cdr:sp macro="" textlink="">
      <cdr:nvSpPr>
        <cdr:cNvPr id="2050" name="Text Box 2"/>
        <cdr:cNvSpPr txBox="1">
          <a:spLocks xmlns:a="http://schemas.openxmlformats.org/drawingml/2006/main" noChangeArrowheads="1"/>
        </cdr:cNvSpPr>
      </cdr:nvSpPr>
      <cdr:spPr bwMode="auto">
        <a:xfrm xmlns:a="http://schemas.openxmlformats.org/drawingml/2006/main">
          <a:off x="6168993" y="67000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0.9109</cdr:x>
      <cdr:y>0.47756</cdr:y>
    </cdr:from>
    <cdr:to>
      <cdr:x>0.9109</cdr:x>
      <cdr:y>0.47756</cdr:y>
    </cdr:to>
    <cdr:sp macro="" textlink="">
      <cdr:nvSpPr>
        <cdr:cNvPr id="2051" name="Text Box 3"/>
        <cdr:cNvSpPr txBox="1">
          <a:spLocks xmlns:a="http://schemas.openxmlformats.org/drawingml/2006/main" noChangeArrowheads="1"/>
        </cdr:cNvSpPr>
      </cdr:nvSpPr>
      <cdr:spPr bwMode="auto">
        <a:xfrm xmlns:a="http://schemas.openxmlformats.org/drawingml/2006/main">
          <a:off x="6168993" y="18403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0.90203</cdr:x>
      <cdr:y>0.59974</cdr:y>
    </cdr:from>
    <cdr:to>
      <cdr:x>0.90203</cdr:x>
      <cdr:y>0.59974</cdr:y>
    </cdr:to>
    <cdr:sp macro="" textlink="">
      <cdr:nvSpPr>
        <cdr:cNvPr id="2052" name="Text Box 4"/>
        <cdr:cNvSpPr txBox="1">
          <a:spLocks xmlns:a="http://schemas.openxmlformats.org/drawingml/2006/main" noChangeArrowheads="1"/>
        </cdr:cNvSpPr>
      </cdr:nvSpPr>
      <cdr:spPr bwMode="auto">
        <a:xfrm xmlns:a="http://schemas.openxmlformats.org/drawingml/2006/main">
          <a:off x="6113829" y="231681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0.68266</cdr:y>
    </cdr:from>
    <cdr:to>
      <cdr:x>0.91114</cdr:x>
      <cdr:y>0.68266</cdr:y>
    </cdr:to>
    <cdr:sp macro="" textlink="">
      <cdr:nvSpPr>
        <cdr:cNvPr id="2053" name="Text Box 5"/>
        <cdr:cNvSpPr txBox="1">
          <a:spLocks xmlns:a="http://schemas.openxmlformats.org/drawingml/2006/main" noChangeArrowheads="1"/>
        </cdr:cNvSpPr>
      </cdr:nvSpPr>
      <cdr:spPr bwMode="auto">
        <a:xfrm xmlns:a="http://schemas.openxmlformats.org/drawingml/2006/main">
          <a:off x="6168993" y="264296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0.91114</cdr:x>
      <cdr:y>0.74705</cdr:y>
    </cdr:from>
    <cdr:to>
      <cdr:x>0.91114</cdr:x>
      <cdr:y>0.74705</cdr:y>
    </cdr:to>
    <cdr:sp macro="" textlink="">
      <cdr:nvSpPr>
        <cdr:cNvPr id="2054" name="Text Box 6"/>
        <cdr:cNvSpPr txBox="1">
          <a:spLocks xmlns:a="http://schemas.openxmlformats.org/drawingml/2006/main" noChangeArrowheads="1"/>
        </cdr:cNvSpPr>
      </cdr:nvSpPr>
      <cdr:spPr bwMode="auto">
        <a:xfrm xmlns:a="http://schemas.openxmlformats.org/drawingml/2006/main">
          <a:off x="6168993" y="28887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28575</xdr:colOff>
      <xdr:row>21</xdr:row>
      <xdr:rowOff>0</xdr:rowOff>
    </xdr:from>
    <xdr:to>
      <xdr:col>6</xdr:col>
      <xdr:colOff>495300</xdr:colOff>
      <xdr:row>54</xdr:row>
      <xdr:rowOff>9525</xdr:rowOff>
    </xdr:to>
    <xdr:graphicFrame macro="">
      <xdr:nvGraphicFramePr>
        <xdr:cNvPr id="213430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0.19548</cdr:x>
      <cdr:y>0.46102</cdr:y>
    </cdr:from>
    <cdr:to>
      <cdr:x>0.35417</cdr:x>
      <cdr:y>0.5105</cdr:y>
    </cdr:to>
    <cdr:sp macro="" textlink="">
      <cdr:nvSpPr>
        <cdr:cNvPr id="2" name="ZoneTexte 1"/>
        <cdr:cNvSpPr txBox="1"/>
      </cdr:nvSpPr>
      <cdr:spPr>
        <a:xfrm xmlns:a="http://schemas.openxmlformats.org/drawingml/2006/main">
          <a:off x="1776605" y="2466975"/>
          <a:ext cx="1442845" cy="2667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1000" b="1">
              <a:solidFill>
                <a:sysClr val="windowText" lastClr="000000"/>
              </a:solidFill>
              <a:latin typeface="Arial" panose="020B0604020202020204" pitchFamily="34" charset="0"/>
              <a:cs typeface="Arial" panose="020B0604020202020204" pitchFamily="34" charset="0"/>
            </a:rPr>
            <a:t>Ensemble étudiants</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19050</xdr:colOff>
      <xdr:row>26</xdr:row>
      <xdr:rowOff>57150</xdr:rowOff>
    </xdr:from>
    <xdr:to>
      <xdr:col>12</xdr:col>
      <xdr:colOff>9525</xdr:colOff>
      <xdr:row>63</xdr:row>
      <xdr:rowOff>47625</xdr:rowOff>
    </xdr:to>
    <xdr:graphicFrame macro="">
      <xdr:nvGraphicFramePr>
        <xdr:cNvPr id="212103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0.13458</cdr:x>
      <cdr:y>0.33265</cdr:y>
    </cdr:from>
    <cdr:to>
      <cdr:x>0.16716</cdr:x>
      <cdr:y>0.71499</cdr:y>
    </cdr:to>
    <cdr:sp macro="" textlink="">
      <cdr:nvSpPr>
        <cdr:cNvPr id="2" name="Accolade ouvrante 1"/>
        <cdr:cNvSpPr/>
      </cdr:nvSpPr>
      <cdr:spPr>
        <a:xfrm xmlns:a="http://schemas.openxmlformats.org/drawingml/2006/main">
          <a:off x="1266827" y="1976440"/>
          <a:ext cx="304798" cy="2295526"/>
        </a:xfrm>
        <a:prstGeom xmlns:a="http://schemas.openxmlformats.org/drawingml/2006/main" prst="leftBrace">
          <a:avLst/>
        </a:prstGeom>
        <a:ln xmlns:a="http://schemas.openxmlformats.org/drawingml/2006/main" w="19050" cmpd="thickTh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0.04444</cdr:x>
      <cdr:y>0.499</cdr:y>
    </cdr:from>
    <cdr:to>
      <cdr:x>0.14165</cdr:x>
      <cdr:y>0.54178</cdr:y>
    </cdr:to>
    <cdr:sp macro="" textlink="">
      <cdr:nvSpPr>
        <cdr:cNvPr id="3" name="ZoneTexte 2"/>
        <cdr:cNvSpPr txBox="1"/>
      </cdr:nvSpPr>
      <cdr:spPr>
        <a:xfrm xmlns:a="http://schemas.openxmlformats.org/drawingml/2006/main">
          <a:off x="419100" y="2976565"/>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Universités</a:t>
          </a:r>
        </a:p>
      </cdr:txBody>
    </cdr:sp>
  </cdr:relSizeAnchor>
  <cdr:relSizeAnchor xmlns:cdr="http://schemas.openxmlformats.org/drawingml/2006/chartDrawing">
    <cdr:from>
      <cdr:x>0.23013</cdr:x>
      <cdr:y>0.1029</cdr:y>
    </cdr:from>
    <cdr:to>
      <cdr:x>0.31363</cdr:x>
      <cdr:y>0.14691</cdr:y>
    </cdr:to>
    <cdr:sp macro="" textlink="">
      <cdr:nvSpPr>
        <cdr:cNvPr id="4" name="ZoneTexte 1"/>
        <cdr:cNvSpPr txBox="1"/>
      </cdr:nvSpPr>
      <cdr:spPr>
        <a:xfrm xmlns:a="http://schemas.openxmlformats.org/drawingml/2006/main">
          <a:off x="2165350" y="603250"/>
          <a:ext cx="787400"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Ensemble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688975</xdr:colOff>
      <xdr:row>16</xdr:row>
      <xdr:rowOff>68790</xdr:rowOff>
    </xdr:from>
    <xdr:to>
      <xdr:col>10</xdr:col>
      <xdr:colOff>615950</xdr:colOff>
      <xdr:row>44</xdr:row>
      <xdr:rowOff>126999</xdr:rowOff>
    </xdr:to>
    <xdr:graphicFrame macro="">
      <xdr:nvGraphicFramePr>
        <xdr:cNvPr id="20503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0.00729</cdr:x>
      <cdr:y>0.84287</cdr:y>
    </cdr:from>
    <cdr:to>
      <cdr:x>0.98231</cdr:x>
      <cdr:y>0.95511</cdr:y>
    </cdr:to>
    <cdr:sp macro="" textlink="">
      <cdr:nvSpPr>
        <cdr:cNvPr id="18433" name="Text Box 1"/>
        <cdr:cNvSpPr txBox="1">
          <a:spLocks xmlns:a="http://schemas.openxmlformats.org/drawingml/2006/main" noChangeArrowheads="1"/>
        </cdr:cNvSpPr>
      </cdr:nvSpPr>
      <cdr:spPr bwMode="auto">
        <a:xfrm xmlns:a="http://schemas.openxmlformats.org/drawingml/2006/main">
          <a:off x="57563" y="3974028"/>
          <a:ext cx="7698978" cy="5291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r>
            <a:rPr lang="fr-FR" i="1">
              <a:effectLst/>
            </a:rPr>
            <a:t>(1) y compris les étudiants étrangers ayant obtenu un baccalauréat ou une équivalence sur le territoire français. En 2018-19, ils sont au nombre de 74 300 (soit 3,1 % des étudiants Français ou résidents).</a:t>
          </a:r>
        </a:p>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showGridLines="0" tabSelected="1" workbookViewId="0"/>
  </sheetViews>
  <sheetFormatPr baseColWidth="10" defaultRowHeight="12.75" x14ac:dyDescent="0.2"/>
  <sheetData>
    <row r="2" spans="1:10" ht="15.75" x14ac:dyDescent="0.25">
      <c r="A2" s="311" t="s">
        <v>262</v>
      </c>
    </row>
    <row r="4" spans="1:10" ht="20.25" customHeight="1" x14ac:dyDescent="0.2">
      <c r="A4" s="190" t="str">
        <f>'Tableau 1'!$A$1</f>
        <v>Tableau 1 - Evolution des effectifs de l'enseignement supérieur (en milliers), hors inscriptions simultanées Licence-CPGE</v>
      </c>
      <c r="B4" s="191"/>
      <c r="C4" s="191"/>
      <c r="D4" s="191"/>
      <c r="E4" s="191"/>
      <c r="F4" s="191"/>
      <c r="G4" s="191"/>
      <c r="H4" s="191"/>
      <c r="I4" s="191"/>
      <c r="J4" s="191"/>
    </row>
    <row r="5" spans="1:10" ht="30.75" customHeight="1" x14ac:dyDescent="0.2">
      <c r="A5" s="190" t="str">
        <f>'Tableau 2'!$A$1</f>
        <v>Tableau 2 - Nombre d'étudiants inscrits dans l'enseignement supérieur en fonction de la filière et du type d'établissement en 2018-2019, hors inscriptions simultanées Licence-CPGE (en milliers)</v>
      </c>
      <c r="B5" s="190"/>
      <c r="C5" s="190"/>
      <c r="D5" s="190"/>
      <c r="E5" s="190"/>
      <c r="F5" s="190"/>
      <c r="G5" s="190"/>
      <c r="H5" s="190"/>
      <c r="I5" s="190"/>
      <c r="J5" s="190"/>
    </row>
    <row r="6" spans="1:10" ht="24.75" customHeight="1" x14ac:dyDescent="0.2">
      <c r="A6" s="189" t="str">
        <f>'Tableau 3'!$A$1</f>
        <v>Tableau 3 - Évolution du nombre d'étudiants bénéficiant d'une aide financière</v>
      </c>
      <c r="B6" s="191"/>
      <c r="C6" s="191"/>
      <c r="D6" s="191"/>
      <c r="E6" s="191"/>
      <c r="F6" s="191"/>
      <c r="G6" s="191"/>
      <c r="H6" s="191"/>
      <c r="I6" s="191"/>
      <c r="J6" s="191"/>
    </row>
    <row r="7" spans="1:10" ht="29.25" customHeight="1" x14ac:dyDescent="0.2">
      <c r="A7" s="192" t="str">
        <f>'Tableau 4'!$A$1</f>
        <v>Tableau 4 - Répartition par académie des principales filières de l'enseignement supérieur en 2018-2019, évolution par rapport à 2017-2018</v>
      </c>
      <c r="B7" s="191"/>
      <c r="C7" s="191"/>
      <c r="D7" s="191"/>
      <c r="E7" s="191"/>
      <c r="F7" s="191"/>
      <c r="G7" s="191"/>
      <c r="H7" s="191"/>
      <c r="I7" s="191"/>
      <c r="J7" s="191"/>
    </row>
    <row r="8" spans="1:10" ht="24" customHeight="1" x14ac:dyDescent="0.2">
      <c r="A8" s="189" t="s">
        <v>221</v>
      </c>
      <c r="B8" s="189"/>
      <c r="C8" s="189"/>
      <c r="D8" s="191"/>
      <c r="E8" s="191"/>
      <c r="F8" s="191"/>
      <c r="G8" s="191"/>
      <c r="H8" s="191"/>
      <c r="I8" s="191"/>
      <c r="J8" s="191"/>
    </row>
    <row r="9" spans="1:10" ht="25.5" customHeight="1" x14ac:dyDescent="0.2">
      <c r="A9" s="193" t="str">
        <f>'Graphique 1'!$A$1</f>
        <v>Graphique 1: Évolution des effectifs d'inscrits dans l'enseignement supérieur, selon le secteur et la tutelle depuis 2010, base 100 en 2010 et hors doubles inscriptions en CPGE</v>
      </c>
      <c r="B9" s="191"/>
      <c r="C9" s="191"/>
      <c r="D9" s="191"/>
      <c r="E9" s="191"/>
      <c r="F9" s="191"/>
      <c r="G9" s="191"/>
      <c r="H9" s="191"/>
      <c r="I9" s="191"/>
      <c r="J9" s="191"/>
    </row>
    <row r="10" spans="1:10" ht="26.25" customHeight="1" x14ac:dyDescent="0.2">
      <c r="A10" s="189" t="str">
        <f>'Graphique 2'!$A$1</f>
        <v>Graphique 2 - Part des femmes dans les différentes formations d'enseignement supérieur (en %)</v>
      </c>
      <c r="B10" s="191"/>
      <c r="C10" s="191"/>
      <c r="D10" s="191"/>
      <c r="E10" s="191"/>
      <c r="F10" s="191"/>
      <c r="G10" s="191"/>
      <c r="H10" s="191"/>
      <c r="I10" s="191"/>
      <c r="J10" s="191"/>
    </row>
    <row r="11" spans="1:10" ht="21" customHeight="1" x14ac:dyDescent="0.2">
      <c r="A11" s="189" t="str">
        <f>'Graphique 3'!$B$1</f>
        <v>Graphique 3 - Origine sociale* des étudiants français en 2018-2019 (en %)</v>
      </c>
      <c r="B11" s="191"/>
      <c r="C11" s="191"/>
      <c r="D11" s="191"/>
      <c r="E11" s="191"/>
      <c r="F11" s="191"/>
      <c r="G11" s="191"/>
      <c r="H11" s="191"/>
      <c r="I11" s="191"/>
      <c r="J11" s="191"/>
    </row>
    <row r="12" spans="1:10" ht="22.5" customHeight="1" x14ac:dyDescent="0.2">
      <c r="A12" s="189" t="str">
        <f>'Graphique 4'!$A$1</f>
        <v>Graphique 4 - Évolution des effectifs étudiants français et étrangers en mobilité internationale depuis 2012 (base 100)</v>
      </c>
      <c r="B12" s="191"/>
      <c r="C12" s="191"/>
      <c r="D12" s="191"/>
      <c r="E12" s="191"/>
      <c r="F12" s="191"/>
      <c r="G12" s="191"/>
      <c r="H12" s="191"/>
      <c r="I12" s="191"/>
      <c r="J12" s="191"/>
    </row>
    <row r="13" spans="1:10" ht="22.5" customHeight="1" x14ac:dyDescent="0.2">
      <c r="A13" s="189" t="str">
        <f>'Graphique 5'!$A$1</f>
        <v>Graphique 5 - Evolution de la proportion d'étudiants étrangers en mobilité internationale  dans les principales formations de l'enseignement supérieur</v>
      </c>
      <c r="B13" s="191"/>
      <c r="C13" s="191"/>
      <c r="D13" s="191"/>
      <c r="E13" s="191"/>
      <c r="F13" s="191"/>
      <c r="G13" s="191"/>
      <c r="H13" s="191"/>
      <c r="I13" s="191"/>
      <c r="J13" s="191"/>
    </row>
    <row r="14" spans="1:10" ht="21.75" customHeight="1" x14ac:dyDescent="0.2">
      <c r="A14" s="189" t="str">
        <f>'Graphique 6'!$A$1</f>
        <v>Graphique 6 - Répartition des étudiants étrangers dans l'enseignement supérieur par nationalité en 2018-2019</v>
      </c>
      <c r="B14" s="191"/>
      <c r="C14" s="191"/>
      <c r="D14" s="191"/>
      <c r="E14" s="191"/>
      <c r="F14" s="191"/>
      <c r="G14" s="191"/>
      <c r="H14" s="191"/>
      <c r="I14" s="191"/>
      <c r="J14" s="191"/>
    </row>
  </sheetData>
  <hyperlinks>
    <hyperlink ref="A4" location="'Tableau 1'!A1" display="Tableau 1 - Evolution des effectifs de l'enseignement supérieur (en milliers), hors doubles inscriptions Licence-CPGE"/>
    <hyperlink ref="A5:J5" location="'Tableau 2'!A1" display="'Tableau 2'!A1"/>
    <hyperlink ref="A6" location="'Tableau 3'!A1" display="'Tableau 3'!A1"/>
    <hyperlink ref="A7" location="'Tableau 4'!A1" display="'Tableau 4'!A1"/>
    <hyperlink ref="A8:C8" location="Cartes!A1" display="Cartes"/>
    <hyperlink ref="A9" location="'Graphique 1'!A1" display="'Graphique 1'!A1"/>
    <hyperlink ref="A10" location="'Graphique 2'!A1" display="'Graphique 2'!A1"/>
    <hyperlink ref="A11" location="'Graphique 3'!A1" display="'Graphique 3'!A1"/>
    <hyperlink ref="A12" location="'Graphique 4'!A1" display="'Graphique 4'!A1"/>
    <hyperlink ref="A13" location="'Graphique 5'!A1" display="'Graphique 5'!A1"/>
    <hyperlink ref="A14" location="'Graphique 6'!A1" display="'Graphique 6'!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47"/>
  <sheetViews>
    <sheetView zoomScale="90" zoomScaleNormal="90" workbookViewId="0">
      <selection activeCell="L22" sqref="L22"/>
    </sheetView>
  </sheetViews>
  <sheetFormatPr baseColWidth="10" defaultRowHeight="12.75" x14ac:dyDescent="0.2"/>
  <cols>
    <col min="1" max="1" width="11.28515625" style="10" customWidth="1"/>
    <col min="2" max="2" width="14.28515625" style="10" bestFit="1" customWidth="1"/>
    <col min="3" max="3" width="11.42578125" style="10"/>
    <col min="4" max="4" width="14" style="10" customWidth="1"/>
    <col min="5" max="16384" width="11.42578125" style="10"/>
  </cols>
  <sheetData>
    <row r="1" spans="1:11" ht="19.5" customHeight="1" x14ac:dyDescent="0.2">
      <c r="A1" s="19" t="s">
        <v>249</v>
      </c>
    </row>
    <row r="2" spans="1:11" ht="37.5" customHeight="1" x14ac:dyDescent="0.2">
      <c r="A2" s="233" t="s">
        <v>90</v>
      </c>
      <c r="B2" s="233" t="s">
        <v>242</v>
      </c>
      <c r="C2" s="233" t="s">
        <v>240</v>
      </c>
      <c r="D2" s="233" t="s">
        <v>8</v>
      </c>
      <c r="E2" s="233" t="s">
        <v>244</v>
      </c>
      <c r="F2" s="233" t="s">
        <v>241</v>
      </c>
      <c r="G2" s="233" t="s">
        <v>8</v>
      </c>
    </row>
    <row r="3" spans="1:11" s="8" customFormat="1" ht="19.5" customHeight="1" x14ac:dyDescent="0.2">
      <c r="A3" s="234" t="s">
        <v>85</v>
      </c>
      <c r="B3" s="232">
        <f>D3-C3</f>
        <v>2128604</v>
      </c>
      <c r="C3" s="232">
        <v>231200</v>
      </c>
      <c r="D3" s="232">
        <v>2359804</v>
      </c>
      <c r="E3" s="235">
        <v>100</v>
      </c>
      <c r="F3" s="235">
        <v>100</v>
      </c>
      <c r="G3" s="235">
        <v>100</v>
      </c>
    </row>
    <row r="4" spans="1:11" s="8" customFormat="1" ht="19.5" customHeight="1" x14ac:dyDescent="0.2">
      <c r="A4" s="234" t="s">
        <v>84</v>
      </c>
      <c r="B4" s="232">
        <f t="shared" ref="B4:B9" si="0">D4-C4</f>
        <v>2176865</v>
      </c>
      <c r="C4" s="232">
        <v>235100</v>
      </c>
      <c r="D4" s="232">
        <v>2411965</v>
      </c>
      <c r="E4" s="235">
        <f>B4*E3/B3</f>
        <v>102.26726060836116</v>
      </c>
      <c r="F4" s="235">
        <f t="shared" ref="F4:G4" si="1">C4*F3/C3</f>
        <v>101.68685121107266</v>
      </c>
      <c r="G4" s="235">
        <f t="shared" si="1"/>
        <v>102.21039543962125</v>
      </c>
    </row>
    <row r="5" spans="1:11" s="8" customFormat="1" ht="19.5" customHeight="1" x14ac:dyDescent="0.2">
      <c r="A5" s="234" t="s">
        <v>83</v>
      </c>
      <c r="B5" s="232">
        <f t="shared" si="0"/>
        <v>2210983</v>
      </c>
      <c r="C5" s="232">
        <v>238200</v>
      </c>
      <c r="D5" s="232">
        <v>2449183</v>
      </c>
      <c r="E5" s="235">
        <f t="shared" ref="E5:E9" si="2">B5*E4/B4</f>
        <v>103.87009514216828</v>
      </c>
      <c r="F5" s="235">
        <f t="shared" ref="F5:F9" si="3">C5*F4/C4</f>
        <v>103.02768166089965</v>
      </c>
      <c r="G5" s="235">
        <f t="shared" ref="G5:G9" si="4">D5*G4/D4</f>
        <v>103.78756032280647</v>
      </c>
    </row>
    <row r="6" spans="1:11" s="8" customFormat="1" ht="19.5" customHeight="1" x14ac:dyDescent="0.2">
      <c r="A6" s="234" t="s">
        <v>82</v>
      </c>
      <c r="B6" s="232">
        <f t="shared" si="0"/>
        <v>2265701</v>
      </c>
      <c r="C6" s="232">
        <v>244100</v>
      </c>
      <c r="D6" s="232">
        <v>2509801</v>
      </c>
      <c r="E6" s="235">
        <f t="shared" si="2"/>
        <v>106.44070010203869</v>
      </c>
      <c r="F6" s="235">
        <f t="shared" si="3"/>
        <v>105.57958477508649</v>
      </c>
      <c r="G6" s="235">
        <f t="shared" si="4"/>
        <v>106.35633298358677</v>
      </c>
    </row>
    <row r="7" spans="1:11" s="8" customFormat="1" ht="19.5" customHeight="1" x14ac:dyDescent="0.2">
      <c r="A7" s="234" t="s">
        <v>146</v>
      </c>
      <c r="B7" s="232">
        <f t="shared" si="0"/>
        <v>2299786</v>
      </c>
      <c r="C7" s="232">
        <v>254700</v>
      </c>
      <c r="D7" s="232">
        <v>2554486</v>
      </c>
      <c r="E7" s="235">
        <f t="shared" si="2"/>
        <v>108.04198432399825</v>
      </c>
      <c r="F7" s="235">
        <f t="shared" si="3"/>
        <v>110.16435986159168</v>
      </c>
      <c r="G7" s="235">
        <f t="shared" si="4"/>
        <v>108.24992245118662</v>
      </c>
    </row>
    <row r="8" spans="1:11" s="8" customFormat="1" ht="19.5" customHeight="1" x14ac:dyDescent="0.2">
      <c r="A8" s="234" t="s">
        <v>153</v>
      </c>
      <c r="B8" s="232">
        <f t="shared" si="0"/>
        <v>2351908</v>
      </c>
      <c r="C8" s="232">
        <v>270500</v>
      </c>
      <c r="D8" s="232">
        <v>2622408</v>
      </c>
      <c r="E8" s="235">
        <f t="shared" si="2"/>
        <v>110.49063141852592</v>
      </c>
      <c r="F8" s="235">
        <f t="shared" si="3"/>
        <v>116.99826989619375</v>
      </c>
      <c r="G8" s="235">
        <f t="shared" si="4"/>
        <v>111.12821234305899</v>
      </c>
    </row>
    <row r="9" spans="1:11" s="8" customFormat="1" ht="19.5" customHeight="1" x14ac:dyDescent="0.2">
      <c r="A9" s="234" t="s">
        <v>164</v>
      </c>
      <c r="B9" s="232">
        <f t="shared" si="0"/>
        <v>2394962</v>
      </c>
      <c r="C9" s="232">
        <v>283700</v>
      </c>
      <c r="D9" s="232">
        <v>2678662</v>
      </c>
      <c r="E9" s="235">
        <f t="shared" si="2"/>
        <v>112.51327160899817</v>
      </c>
      <c r="F9" s="235">
        <f t="shared" si="3"/>
        <v>122.70761245674738</v>
      </c>
      <c r="G9" s="235">
        <f t="shared" si="4"/>
        <v>113.51205439095789</v>
      </c>
    </row>
    <row r="10" spans="1:11" ht="19.5" customHeight="1" x14ac:dyDescent="0.2">
      <c r="A10" s="236" t="s">
        <v>243</v>
      </c>
    </row>
    <row r="11" spans="1:11" x14ac:dyDescent="0.2">
      <c r="A11" s="316" t="s">
        <v>259</v>
      </c>
      <c r="B11" s="316"/>
      <c r="C11" s="316"/>
      <c r="D11" s="316"/>
      <c r="E11" s="316"/>
      <c r="F11" s="316"/>
      <c r="G11" s="316"/>
      <c r="H11" s="316"/>
      <c r="I11" s="316"/>
      <c r="J11" s="316"/>
    </row>
    <row r="12" spans="1:11" x14ac:dyDescent="0.2">
      <c r="A12" s="316" t="s">
        <v>148</v>
      </c>
      <c r="B12" s="316"/>
      <c r="C12" s="316"/>
      <c r="D12" s="316"/>
      <c r="E12" s="316"/>
      <c r="F12" s="316"/>
      <c r="G12" s="316"/>
      <c r="H12" s="316"/>
      <c r="I12" s="316"/>
      <c r="J12" s="316"/>
    </row>
    <row r="14" spans="1:11" x14ac:dyDescent="0.2">
      <c r="C14" s="187"/>
    </row>
    <row r="15" spans="1:11" x14ac:dyDescent="0.2">
      <c r="K15" s="112"/>
    </row>
    <row r="16" spans="1:11" ht="15.75" x14ac:dyDescent="0.2">
      <c r="A16" s="19" t="s">
        <v>249</v>
      </c>
    </row>
    <row r="19" spans="1:1" x14ac:dyDescent="0.2">
      <c r="A19" s="18"/>
    </row>
    <row r="20" spans="1:1" x14ac:dyDescent="0.2">
      <c r="A20" s="18"/>
    </row>
    <row r="32" spans="1:1" s="16" customFormat="1" ht="22.7" customHeight="1" x14ac:dyDescent="0.2"/>
    <row r="33" spans="2:12" s="16" customFormat="1" ht="13.7" customHeight="1" x14ac:dyDescent="0.2"/>
    <row r="38" spans="2:12" s="8" customFormat="1" x14ac:dyDescent="0.2"/>
    <row r="39" spans="2:12" s="8" customFormat="1" ht="18" customHeight="1" x14ac:dyDescent="0.2"/>
    <row r="46" spans="2:12" x14ac:dyDescent="0.2">
      <c r="B46" s="316" t="s">
        <v>259</v>
      </c>
      <c r="C46" s="316"/>
      <c r="D46" s="316"/>
      <c r="E46" s="316"/>
      <c r="F46" s="316"/>
      <c r="G46" s="316"/>
      <c r="H46" s="316"/>
      <c r="I46" s="316"/>
      <c r="J46" s="316"/>
      <c r="K46" s="316"/>
    </row>
    <row r="47" spans="2:12" ht="27" customHeight="1" x14ac:dyDescent="0.2">
      <c r="B47" s="316" t="s">
        <v>148</v>
      </c>
      <c r="C47" s="316"/>
      <c r="D47" s="316"/>
      <c r="E47" s="316"/>
      <c r="F47" s="316"/>
      <c r="G47" s="316"/>
      <c r="H47" s="316"/>
      <c r="I47" s="316"/>
      <c r="J47" s="316"/>
      <c r="K47" s="316"/>
      <c r="L47" s="285"/>
    </row>
  </sheetData>
  <mergeCells count="4">
    <mergeCell ref="B47:K47"/>
    <mergeCell ref="B46:K46"/>
    <mergeCell ref="A11:J11"/>
    <mergeCell ref="A12:J12"/>
  </mergeCells>
  <pageMargins left="0.78740157499999996" right="0.78740157499999996" top="0.984251969" bottom="0.984251969" header="0.4921259845" footer="0.492125984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50"/>
  <sheetViews>
    <sheetView zoomScale="85" workbookViewId="0"/>
  </sheetViews>
  <sheetFormatPr baseColWidth="10" defaultRowHeight="12.75" x14ac:dyDescent="0.2"/>
  <cols>
    <col min="1" max="1" width="46.28515625" style="10" customWidth="1"/>
    <col min="2" max="8" width="8.5703125" style="10" customWidth="1"/>
    <col min="9" max="10" width="11.42578125" style="10"/>
    <col min="11" max="11" width="14.85546875" style="10" customWidth="1"/>
    <col min="12" max="13" width="13.140625" style="10" bestFit="1" customWidth="1"/>
    <col min="14" max="14" width="15.42578125" style="10" customWidth="1"/>
    <col min="15" max="15" width="14" style="10" customWidth="1"/>
    <col min="16" max="16384" width="11.42578125" style="10"/>
  </cols>
  <sheetData>
    <row r="1" spans="1:10" s="14" customFormat="1" ht="17.45" customHeight="1" x14ac:dyDescent="0.2">
      <c r="A1" s="19" t="s">
        <v>250</v>
      </c>
    </row>
    <row r="2" spans="1:10" s="37" customFormat="1" ht="17.45" customHeight="1" x14ac:dyDescent="0.2">
      <c r="A2" s="231"/>
      <c r="B2" s="231" t="s">
        <v>78</v>
      </c>
      <c r="C2" s="231" t="s">
        <v>79</v>
      </c>
      <c r="D2" s="231" t="s">
        <v>80</v>
      </c>
      <c r="E2" s="231" t="s">
        <v>98</v>
      </c>
      <c r="F2" s="231" t="s">
        <v>147</v>
      </c>
      <c r="G2" s="231" t="s">
        <v>198</v>
      </c>
      <c r="H2" s="231" t="s">
        <v>238</v>
      </c>
    </row>
    <row r="3" spans="1:10" s="37" customFormat="1" ht="17.45" customHeight="1" x14ac:dyDescent="0.25">
      <c r="A3" s="210" t="s">
        <v>97</v>
      </c>
      <c r="B3" s="228">
        <v>0.125</v>
      </c>
      <c r="C3" s="229">
        <v>0.122</v>
      </c>
      <c r="D3" s="229">
        <v>0.12</v>
      </c>
      <c r="E3" s="229">
        <v>0.11799999999999999</v>
      </c>
      <c r="F3" s="229">
        <v>0.12</v>
      </c>
      <c r="G3" s="229">
        <v>0.11899999999999999</v>
      </c>
      <c r="H3" s="229">
        <v>0.125</v>
      </c>
      <c r="I3" s="188"/>
      <c r="J3" s="188"/>
    </row>
    <row r="4" spans="1:10" s="37" customFormat="1" ht="17.45" customHeight="1" x14ac:dyDescent="0.25">
      <c r="A4" s="230" t="s">
        <v>66</v>
      </c>
      <c r="B4" s="228">
        <v>0.04</v>
      </c>
      <c r="C4" s="229">
        <v>3.9E-2</v>
      </c>
      <c r="D4" s="229">
        <v>3.7999999999999999E-2</v>
      </c>
      <c r="E4" s="229">
        <v>3.6999999999999998E-2</v>
      </c>
      <c r="F4" s="229">
        <v>3.5999999999999997E-2</v>
      </c>
      <c r="G4" s="229">
        <v>3.4000000000000002E-2</v>
      </c>
      <c r="H4" s="229">
        <v>3.1E-2</v>
      </c>
      <c r="I4" s="188"/>
      <c r="J4" s="188"/>
    </row>
    <row r="5" spans="1:10" s="37" customFormat="1" ht="17.45" customHeight="1" x14ac:dyDescent="0.25">
      <c r="A5" s="210" t="s">
        <v>95</v>
      </c>
      <c r="B5" s="228">
        <v>0.13300000000000001</v>
      </c>
      <c r="C5" s="229">
        <v>0.14099999999999999</v>
      </c>
      <c r="D5" s="229">
        <v>0.14499999999999999</v>
      </c>
      <c r="E5" s="229">
        <v>0.14299999999999999</v>
      </c>
      <c r="F5" s="229">
        <v>0.14299999999999999</v>
      </c>
      <c r="G5" s="229">
        <v>0.13900000000000001</v>
      </c>
      <c r="H5" s="229">
        <v>0.14000000000000001</v>
      </c>
      <c r="I5" s="188"/>
      <c r="J5" s="188"/>
    </row>
    <row r="6" spans="1:10" s="37" customFormat="1" ht="17.45" customHeight="1" x14ac:dyDescent="0.25">
      <c r="A6" s="210" t="s">
        <v>239</v>
      </c>
      <c r="B6" s="228">
        <v>6.0000000000000001E-3</v>
      </c>
      <c r="C6" s="229">
        <v>6.0000000000000001E-3</v>
      </c>
      <c r="D6" s="229">
        <v>7.0000000000000001E-3</v>
      </c>
      <c r="E6" s="229">
        <v>8.0000000000000002E-3</v>
      </c>
      <c r="F6" s="229">
        <v>8.0000000000000002E-3</v>
      </c>
      <c r="G6" s="229">
        <v>8.9999999999999993E-3</v>
      </c>
      <c r="H6" s="229">
        <v>0.01</v>
      </c>
      <c r="I6" s="188"/>
      <c r="J6" s="188"/>
    </row>
    <row r="7" spans="1:10" s="37" customFormat="1" ht="17.45" customHeight="1" x14ac:dyDescent="0.25">
      <c r="A7" s="210" t="s">
        <v>60</v>
      </c>
      <c r="B7" s="228">
        <v>0.112</v>
      </c>
      <c r="C7" s="229">
        <v>0.123</v>
      </c>
      <c r="D7" s="229">
        <v>0.129</v>
      </c>
      <c r="E7" s="229">
        <v>0.128</v>
      </c>
      <c r="F7" s="229">
        <v>0.14000000000000001</v>
      </c>
      <c r="G7" s="229">
        <v>0.14799999999999999</v>
      </c>
      <c r="H7" s="229">
        <v>0.16500000000000001</v>
      </c>
      <c r="I7" s="188"/>
      <c r="J7" s="188"/>
    </row>
    <row r="8" spans="1:10" s="37" customFormat="1" ht="17.45" customHeight="1" x14ac:dyDescent="0.2">
      <c r="A8" s="38" t="s">
        <v>91</v>
      </c>
      <c r="B8" s="39">
        <v>9.7000000000000003E-2</v>
      </c>
      <c r="C8" s="39">
        <v>9.7000000000000003E-2</v>
      </c>
      <c r="D8" s="39">
        <v>9.7000000000000003E-2</v>
      </c>
      <c r="E8" s="39">
        <v>9.7000000000000003E-2</v>
      </c>
      <c r="F8" s="39">
        <v>0.1</v>
      </c>
      <c r="G8" s="39">
        <v>0.10299999999999999</v>
      </c>
      <c r="H8" s="39">
        <v>0.106</v>
      </c>
      <c r="I8" s="188"/>
      <c r="J8" s="188"/>
    </row>
    <row r="9" spans="1:10" s="41" customFormat="1" ht="17.45" customHeight="1" x14ac:dyDescent="0.2">
      <c r="A9" s="40" t="s">
        <v>94</v>
      </c>
    </row>
    <row r="10" spans="1:10" s="41" customFormat="1" ht="17.45" customHeight="1" x14ac:dyDescent="0.2">
      <c r="A10" s="40" t="s">
        <v>93</v>
      </c>
      <c r="G10" s="37"/>
      <c r="H10" s="37"/>
    </row>
    <row r="11" spans="1:10" s="41" customFormat="1" ht="17.45" customHeight="1" x14ac:dyDescent="0.2">
      <c r="A11" s="316" t="s">
        <v>259</v>
      </c>
      <c r="B11" s="316"/>
      <c r="C11" s="316"/>
      <c r="D11" s="316"/>
      <c r="E11" s="316"/>
      <c r="F11" s="316"/>
      <c r="G11" s="316"/>
      <c r="H11" s="316"/>
      <c r="I11" s="316"/>
      <c r="J11" s="316"/>
    </row>
    <row r="12" spans="1:10" s="41" customFormat="1" ht="28.5" customHeight="1" x14ac:dyDescent="0.2">
      <c r="A12" s="316" t="s">
        <v>148</v>
      </c>
      <c r="B12" s="316"/>
      <c r="C12" s="316"/>
      <c r="D12" s="316"/>
      <c r="E12" s="316"/>
      <c r="F12" s="316"/>
      <c r="G12" s="316"/>
      <c r="H12" s="316"/>
      <c r="I12" s="316"/>
      <c r="J12" s="316"/>
    </row>
    <row r="14" spans="1:10" ht="15.75" x14ac:dyDescent="0.2">
      <c r="A14" s="19" t="s">
        <v>250</v>
      </c>
    </row>
    <row r="15" spans="1:10" x14ac:dyDescent="0.2">
      <c r="G15" s="13"/>
    </row>
    <row r="35" spans="1:1" x14ac:dyDescent="0.2">
      <c r="A35" s="18"/>
    </row>
    <row r="36" spans="1:1" x14ac:dyDescent="0.2">
      <c r="A36" s="18"/>
    </row>
    <row r="46" spans="1:1" x14ac:dyDescent="0.2">
      <c r="A46" s="15"/>
    </row>
    <row r="49" spans="1:10" x14ac:dyDescent="0.2">
      <c r="A49" s="316" t="s">
        <v>259</v>
      </c>
      <c r="B49" s="316"/>
      <c r="C49" s="316"/>
      <c r="D49" s="316"/>
      <c r="E49" s="316"/>
      <c r="F49" s="316"/>
      <c r="G49" s="316"/>
      <c r="H49" s="316"/>
      <c r="I49" s="316"/>
      <c r="J49" s="316"/>
    </row>
    <row r="50" spans="1:10" ht="24" customHeight="1" x14ac:dyDescent="0.2">
      <c r="A50" s="316" t="s">
        <v>148</v>
      </c>
      <c r="B50" s="316"/>
      <c r="C50" s="316"/>
      <c r="D50" s="316"/>
      <c r="E50" s="316"/>
      <c r="F50" s="316"/>
      <c r="G50" s="316"/>
      <c r="H50" s="316"/>
      <c r="I50" s="316"/>
      <c r="J50" s="316"/>
    </row>
  </sheetData>
  <mergeCells count="4">
    <mergeCell ref="A50:J50"/>
    <mergeCell ref="A49:J49"/>
    <mergeCell ref="A11:J11"/>
    <mergeCell ref="A12:J12"/>
  </mergeCells>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election activeCell="J39" sqref="J39"/>
    </sheetView>
  </sheetViews>
  <sheetFormatPr baseColWidth="10" defaultRowHeight="12" x14ac:dyDescent="0.2"/>
  <cols>
    <col min="1" max="1" width="20.140625" style="209" customWidth="1"/>
    <col min="2" max="2" width="12.140625" style="209" customWidth="1"/>
    <col min="3" max="3" width="8.140625" style="209" customWidth="1"/>
    <col min="4" max="4" width="9.28515625" style="209" customWidth="1"/>
    <col min="5" max="6" width="16.42578125" style="209" customWidth="1"/>
    <col min="7" max="7" width="6" style="209" customWidth="1"/>
    <col min="8" max="9" width="16.42578125" style="209" customWidth="1"/>
    <col min="10" max="10" width="11.42578125" style="209" customWidth="1"/>
    <col min="11" max="254" width="11.42578125" style="209"/>
    <col min="255" max="255" width="20.140625" style="209" customWidth="1"/>
    <col min="256" max="256" width="9.7109375" style="209" customWidth="1"/>
    <col min="257" max="257" width="12.140625" style="209" customWidth="1"/>
    <col min="258" max="258" width="7.140625" style="209" customWidth="1"/>
    <col min="259" max="259" width="8.140625" style="209" customWidth="1"/>
    <col min="260" max="260" width="9.28515625" style="209" customWidth="1"/>
    <col min="261" max="262" width="16.42578125" style="209" customWidth="1"/>
    <col min="263" max="263" width="6" style="209" customWidth="1"/>
    <col min="264" max="265" width="16.42578125" style="209" customWidth="1"/>
    <col min="266" max="266" width="11.42578125" style="209" customWidth="1"/>
    <col min="267" max="510" width="11.42578125" style="209"/>
    <col min="511" max="511" width="20.140625" style="209" customWidth="1"/>
    <col min="512" max="512" width="9.7109375" style="209" customWidth="1"/>
    <col min="513" max="513" width="12.140625" style="209" customWidth="1"/>
    <col min="514" max="514" width="7.140625" style="209" customWidth="1"/>
    <col min="515" max="515" width="8.140625" style="209" customWidth="1"/>
    <col min="516" max="516" width="9.28515625" style="209" customWidth="1"/>
    <col min="517" max="518" width="16.42578125" style="209" customWidth="1"/>
    <col min="519" max="519" width="6" style="209" customWidth="1"/>
    <col min="520" max="521" width="16.42578125" style="209" customWidth="1"/>
    <col min="522" max="522" width="11.42578125" style="209" customWidth="1"/>
    <col min="523" max="766" width="11.42578125" style="209"/>
    <col min="767" max="767" width="20.140625" style="209" customWidth="1"/>
    <col min="768" max="768" width="9.7109375" style="209" customWidth="1"/>
    <col min="769" max="769" width="12.140625" style="209" customWidth="1"/>
    <col min="770" max="770" width="7.140625" style="209" customWidth="1"/>
    <col min="771" max="771" width="8.140625" style="209" customWidth="1"/>
    <col min="772" max="772" width="9.28515625" style="209" customWidth="1"/>
    <col min="773" max="774" width="16.42578125" style="209" customWidth="1"/>
    <col min="775" max="775" width="6" style="209" customWidth="1"/>
    <col min="776" max="777" width="16.42578125" style="209" customWidth="1"/>
    <col min="778" max="778" width="11.42578125" style="209" customWidth="1"/>
    <col min="779" max="1022" width="11.42578125" style="209"/>
    <col min="1023" max="1023" width="20.140625" style="209" customWidth="1"/>
    <col min="1024" max="1024" width="9.7109375" style="209" customWidth="1"/>
    <col min="1025" max="1025" width="12.140625" style="209" customWidth="1"/>
    <col min="1026" max="1026" width="7.140625" style="209" customWidth="1"/>
    <col min="1027" max="1027" width="8.140625" style="209" customWidth="1"/>
    <col min="1028" max="1028" width="9.28515625" style="209" customWidth="1"/>
    <col min="1029" max="1030" width="16.42578125" style="209" customWidth="1"/>
    <col min="1031" max="1031" width="6" style="209" customWidth="1"/>
    <col min="1032" max="1033" width="16.42578125" style="209" customWidth="1"/>
    <col min="1034" max="1034" width="11.42578125" style="209" customWidth="1"/>
    <col min="1035" max="1278" width="11.42578125" style="209"/>
    <col min="1279" max="1279" width="20.140625" style="209" customWidth="1"/>
    <col min="1280" max="1280" width="9.7109375" style="209" customWidth="1"/>
    <col min="1281" max="1281" width="12.140625" style="209" customWidth="1"/>
    <col min="1282" max="1282" width="7.140625" style="209" customWidth="1"/>
    <col min="1283" max="1283" width="8.140625" style="209" customWidth="1"/>
    <col min="1284" max="1284" width="9.28515625" style="209" customWidth="1"/>
    <col min="1285" max="1286" width="16.42578125" style="209" customWidth="1"/>
    <col min="1287" max="1287" width="6" style="209" customWidth="1"/>
    <col min="1288" max="1289" width="16.42578125" style="209" customWidth="1"/>
    <col min="1290" max="1290" width="11.42578125" style="209" customWidth="1"/>
    <col min="1291" max="1534" width="11.42578125" style="209"/>
    <col min="1535" max="1535" width="20.140625" style="209" customWidth="1"/>
    <col min="1536" max="1536" width="9.7109375" style="209" customWidth="1"/>
    <col min="1537" max="1537" width="12.140625" style="209" customWidth="1"/>
    <col min="1538" max="1538" width="7.140625" style="209" customWidth="1"/>
    <col min="1539" max="1539" width="8.140625" style="209" customWidth="1"/>
    <col min="1540" max="1540" width="9.28515625" style="209" customWidth="1"/>
    <col min="1541" max="1542" width="16.42578125" style="209" customWidth="1"/>
    <col min="1543" max="1543" width="6" style="209" customWidth="1"/>
    <col min="1544" max="1545" width="16.42578125" style="209" customWidth="1"/>
    <col min="1546" max="1546" width="11.42578125" style="209" customWidth="1"/>
    <col min="1547" max="1790" width="11.42578125" style="209"/>
    <col min="1791" max="1791" width="20.140625" style="209" customWidth="1"/>
    <col min="1792" max="1792" width="9.7109375" style="209" customWidth="1"/>
    <col min="1793" max="1793" width="12.140625" style="209" customWidth="1"/>
    <col min="1794" max="1794" width="7.140625" style="209" customWidth="1"/>
    <col min="1795" max="1795" width="8.140625" style="209" customWidth="1"/>
    <col min="1796" max="1796" width="9.28515625" style="209" customWidth="1"/>
    <col min="1797" max="1798" width="16.42578125" style="209" customWidth="1"/>
    <col min="1799" max="1799" width="6" style="209" customWidth="1"/>
    <col min="1800" max="1801" width="16.42578125" style="209" customWidth="1"/>
    <col min="1802" max="1802" width="11.42578125" style="209" customWidth="1"/>
    <col min="1803" max="2046" width="11.42578125" style="209"/>
    <col min="2047" max="2047" width="20.140625" style="209" customWidth="1"/>
    <col min="2048" max="2048" width="9.7109375" style="209" customWidth="1"/>
    <col min="2049" max="2049" width="12.140625" style="209" customWidth="1"/>
    <col min="2050" max="2050" width="7.140625" style="209" customWidth="1"/>
    <col min="2051" max="2051" width="8.140625" style="209" customWidth="1"/>
    <col min="2052" max="2052" width="9.28515625" style="209" customWidth="1"/>
    <col min="2053" max="2054" width="16.42578125" style="209" customWidth="1"/>
    <col min="2055" max="2055" width="6" style="209" customWidth="1"/>
    <col min="2056" max="2057" width="16.42578125" style="209" customWidth="1"/>
    <col min="2058" max="2058" width="11.42578125" style="209" customWidth="1"/>
    <col min="2059" max="2302" width="11.42578125" style="209"/>
    <col min="2303" max="2303" width="20.140625" style="209" customWidth="1"/>
    <col min="2304" max="2304" width="9.7109375" style="209" customWidth="1"/>
    <col min="2305" max="2305" width="12.140625" style="209" customWidth="1"/>
    <col min="2306" max="2306" width="7.140625" style="209" customWidth="1"/>
    <col min="2307" max="2307" width="8.140625" style="209" customWidth="1"/>
    <col min="2308" max="2308" width="9.28515625" style="209" customWidth="1"/>
    <col min="2309" max="2310" width="16.42578125" style="209" customWidth="1"/>
    <col min="2311" max="2311" width="6" style="209" customWidth="1"/>
    <col min="2312" max="2313" width="16.42578125" style="209" customWidth="1"/>
    <col min="2314" max="2314" width="11.42578125" style="209" customWidth="1"/>
    <col min="2315" max="2558" width="11.42578125" style="209"/>
    <col min="2559" max="2559" width="20.140625" style="209" customWidth="1"/>
    <col min="2560" max="2560" width="9.7109375" style="209" customWidth="1"/>
    <col min="2561" max="2561" width="12.140625" style="209" customWidth="1"/>
    <col min="2562" max="2562" width="7.140625" style="209" customWidth="1"/>
    <col min="2563" max="2563" width="8.140625" style="209" customWidth="1"/>
    <col min="2564" max="2564" width="9.28515625" style="209" customWidth="1"/>
    <col min="2565" max="2566" width="16.42578125" style="209" customWidth="1"/>
    <col min="2567" max="2567" width="6" style="209" customWidth="1"/>
    <col min="2568" max="2569" width="16.42578125" style="209" customWidth="1"/>
    <col min="2570" max="2570" width="11.42578125" style="209" customWidth="1"/>
    <col min="2571" max="2814" width="11.42578125" style="209"/>
    <col min="2815" max="2815" width="20.140625" style="209" customWidth="1"/>
    <col min="2816" max="2816" width="9.7109375" style="209" customWidth="1"/>
    <col min="2817" max="2817" width="12.140625" style="209" customWidth="1"/>
    <col min="2818" max="2818" width="7.140625" style="209" customWidth="1"/>
    <col min="2819" max="2819" width="8.140625" style="209" customWidth="1"/>
    <col min="2820" max="2820" width="9.28515625" style="209" customWidth="1"/>
    <col min="2821" max="2822" width="16.42578125" style="209" customWidth="1"/>
    <col min="2823" max="2823" width="6" style="209" customWidth="1"/>
    <col min="2824" max="2825" width="16.42578125" style="209" customWidth="1"/>
    <col min="2826" max="2826" width="11.42578125" style="209" customWidth="1"/>
    <col min="2827" max="3070" width="11.42578125" style="209"/>
    <col min="3071" max="3071" width="20.140625" style="209" customWidth="1"/>
    <col min="3072" max="3072" width="9.7109375" style="209" customWidth="1"/>
    <col min="3073" max="3073" width="12.140625" style="209" customWidth="1"/>
    <col min="3074" max="3074" width="7.140625" style="209" customWidth="1"/>
    <col min="3075" max="3075" width="8.140625" style="209" customWidth="1"/>
    <col min="3076" max="3076" width="9.28515625" style="209" customWidth="1"/>
    <col min="3077" max="3078" width="16.42578125" style="209" customWidth="1"/>
    <col min="3079" max="3079" width="6" style="209" customWidth="1"/>
    <col min="3080" max="3081" width="16.42578125" style="209" customWidth="1"/>
    <col min="3082" max="3082" width="11.42578125" style="209" customWidth="1"/>
    <col min="3083" max="3326" width="11.42578125" style="209"/>
    <col min="3327" max="3327" width="20.140625" style="209" customWidth="1"/>
    <col min="3328" max="3328" width="9.7109375" style="209" customWidth="1"/>
    <col min="3329" max="3329" width="12.140625" style="209" customWidth="1"/>
    <col min="3330" max="3330" width="7.140625" style="209" customWidth="1"/>
    <col min="3331" max="3331" width="8.140625" style="209" customWidth="1"/>
    <col min="3332" max="3332" width="9.28515625" style="209" customWidth="1"/>
    <col min="3333" max="3334" width="16.42578125" style="209" customWidth="1"/>
    <col min="3335" max="3335" width="6" style="209" customWidth="1"/>
    <col min="3336" max="3337" width="16.42578125" style="209" customWidth="1"/>
    <col min="3338" max="3338" width="11.42578125" style="209" customWidth="1"/>
    <col min="3339" max="3582" width="11.42578125" style="209"/>
    <col min="3583" max="3583" width="20.140625" style="209" customWidth="1"/>
    <col min="3584" max="3584" width="9.7109375" style="209" customWidth="1"/>
    <col min="3585" max="3585" width="12.140625" style="209" customWidth="1"/>
    <col min="3586" max="3586" width="7.140625" style="209" customWidth="1"/>
    <col min="3587" max="3587" width="8.140625" style="209" customWidth="1"/>
    <col min="3588" max="3588" width="9.28515625" style="209" customWidth="1"/>
    <col min="3589" max="3590" width="16.42578125" style="209" customWidth="1"/>
    <col min="3591" max="3591" width="6" style="209" customWidth="1"/>
    <col min="3592" max="3593" width="16.42578125" style="209" customWidth="1"/>
    <col min="3594" max="3594" width="11.42578125" style="209" customWidth="1"/>
    <col min="3595" max="3838" width="11.42578125" style="209"/>
    <col min="3839" max="3839" width="20.140625" style="209" customWidth="1"/>
    <col min="3840" max="3840" width="9.7109375" style="209" customWidth="1"/>
    <col min="3841" max="3841" width="12.140625" style="209" customWidth="1"/>
    <col min="3842" max="3842" width="7.140625" style="209" customWidth="1"/>
    <col min="3843" max="3843" width="8.140625" style="209" customWidth="1"/>
    <col min="3844" max="3844" width="9.28515625" style="209" customWidth="1"/>
    <col min="3845" max="3846" width="16.42578125" style="209" customWidth="1"/>
    <col min="3847" max="3847" width="6" style="209" customWidth="1"/>
    <col min="3848" max="3849" width="16.42578125" style="209" customWidth="1"/>
    <col min="3850" max="3850" width="11.42578125" style="209" customWidth="1"/>
    <col min="3851" max="4094" width="11.42578125" style="209"/>
    <col min="4095" max="4095" width="20.140625" style="209" customWidth="1"/>
    <col min="4096" max="4096" width="9.7109375" style="209" customWidth="1"/>
    <col min="4097" max="4097" width="12.140625" style="209" customWidth="1"/>
    <col min="4098" max="4098" width="7.140625" style="209" customWidth="1"/>
    <col min="4099" max="4099" width="8.140625" style="209" customWidth="1"/>
    <col min="4100" max="4100" width="9.28515625" style="209" customWidth="1"/>
    <col min="4101" max="4102" width="16.42578125" style="209" customWidth="1"/>
    <col min="4103" max="4103" width="6" style="209" customWidth="1"/>
    <col min="4104" max="4105" width="16.42578125" style="209" customWidth="1"/>
    <col min="4106" max="4106" width="11.42578125" style="209" customWidth="1"/>
    <col min="4107" max="4350" width="11.42578125" style="209"/>
    <col min="4351" max="4351" width="20.140625" style="209" customWidth="1"/>
    <col min="4352" max="4352" width="9.7109375" style="209" customWidth="1"/>
    <col min="4353" max="4353" width="12.140625" style="209" customWidth="1"/>
    <col min="4354" max="4354" width="7.140625" style="209" customWidth="1"/>
    <col min="4355" max="4355" width="8.140625" style="209" customWidth="1"/>
    <col min="4356" max="4356" width="9.28515625" style="209" customWidth="1"/>
    <col min="4357" max="4358" width="16.42578125" style="209" customWidth="1"/>
    <col min="4359" max="4359" width="6" style="209" customWidth="1"/>
    <col min="4360" max="4361" width="16.42578125" style="209" customWidth="1"/>
    <col min="4362" max="4362" width="11.42578125" style="209" customWidth="1"/>
    <col min="4363" max="4606" width="11.42578125" style="209"/>
    <col min="4607" max="4607" width="20.140625" style="209" customWidth="1"/>
    <col min="4608" max="4608" width="9.7109375" style="209" customWidth="1"/>
    <col min="4609" max="4609" width="12.140625" style="209" customWidth="1"/>
    <col min="4610" max="4610" width="7.140625" style="209" customWidth="1"/>
    <col min="4611" max="4611" width="8.140625" style="209" customWidth="1"/>
    <col min="4612" max="4612" width="9.28515625" style="209" customWidth="1"/>
    <col min="4613" max="4614" width="16.42578125" style="209" customWidth="1"/>
    <col min="4615" max="4615" width="6" style="209" customWidth="1"/>
    <col min="4616" max="4617" width="16.42578125" style="209" customWidth="1"/>
    <col min="4618" max="4618" width="11.42578125" style="209" customWidth="1"/>
    <col min="4619" max="4862" width="11.42578125" style="209"/>
    <col min="4863" max="4863" width="20.140625" style="209" customWidth="1"/>
    <col min="4864" max="4864" width="9.7109375" style="209" customWidth="1"/>
    <col min="4865" max="4865" width="12.140625" style="209" customWidth="1"/>
    <col min="4866" max="4866" width="7.140625" style="209" customWidth="1"/>
    <col min="4867" max="4867" width="8.140625" style="209" customWidth="1"/>
    <col min="4868" max="4868" width="9.28515625" style="209" customWidth="1"/>
    <col min="4869" max="4870" width="16.42578125" style="209" customWidth="1"/>
    <col min="4871" max="4871" width="6" style="209" customWidth="1"/>
    <col min="4872" max="4873" width="16.42578125" style="209" customWidth="1"/>
    <col min="4874" max="4874" width="11.42578125" style="209" customWidth="1"/>
    <col min="4875" max="5118" width="11.42578125" style="209"/>
    <col min="5119" max="5119" width="20.140625" style="209" customWidth="1"/>
    <col min="5120" max="5120" width="9.7109375" style="209" customWidth="1"/>
    <col min="5121" max="5121" width="12.140625" style="209" customWidth="1"/>
    <col min="5122" max="5122" width="7.140625" style="209" customWidth="1"/>
    <col min="5123" max="5123" width="8.140625" style="209" customWidth="1"/>
    <col min="5124" max="5124" width="9.28515625" style="209" customWidth="1"/>
    <col min="5125" max="5126" width="16.42578125" style="209" customWidth="1"/>
    <col min="5127" max="5127" width="6" style="209" customWidth="1"/>
    <col min="5128" max="5129" width="16.42578125" style="209" customWidth="1"/>
    <col min="5130" max="5130" width="11.42578125" style="209" customWidth="1"/>
    <col min="5131" max="5374" width="11.42578125" style="209"/>
    <col min="5375" max="5375" width="20.140625" style="209" customWidth="1"/>
    <col min="5376" max="5376" width="9.7109375" style="209" customWidth="1"/>
    <col min="5377" max="5377" width="12.140625" style="209" customWidth="1"/>
    <col min="5378" max="5378" width="7.140625" style="209" customWidth="1"/>
    <col min="5379" max="5379" width="8.140625" style="209" customWidth="1"/>
    <col min="5380" max="5380" width="9.28515625" style="209" customWidth="1"/>
    <col min="5381" max="5382" width="16.42578125" style="209" customWidth="1"/>
    <col min="5383" max="5383" width="6" style="209" customWidth="1"/>
    <col min="5384" max="5385" width="16.42578125" style="209" customWidth="1"/>
    <col min="5386" max="5386" width="11.42578125" style="209" customWidth="1"/>
    <col min="5387" max="5630" width="11.42578125" style="209"/>
    <col min="5631" max="5631" width="20.140625" style="209" customWidth="1"/>
    <col min="5632" max="5632" width="9.7109375" style="209" customWidth="1"/>
    <col min="5633" max="5633" width="12.140625" style="209" customWidth="1"/>
    <col min="5634" max="5634" width="7.140625" style="209" customWidth="1"/>
    <col min="5635" max="5635" width="8.140625" style="209" customWidth="1"/>
    <col min="5636" max="5636" width="9.28515625" style="209" customWidth="1"/>
    <col min="5637" max="5638" width="16.42578125" style="209" customWidth="1"/>
    <col min="5639" max="5639" width="6" style="209" customWidth="1"/>
    <col min="5640" max="5641" width="16.42578125" style="209" customWidth="1"/>
    <col min="5642" max="5642" width="11.42578125" style="209" customWidth="1"/>
    <col min="5643" max="5886" width="11.42578125" style="209"/>
    <col min="5887" max="5887" width="20.140625" style="209" customWidth="1"/>
    <col min="5888" max="5888" width="9.7109375" style="209" customWidth="1"/>
    <col min="5889" max="5889" width="12.140625" style="209" customWidth="1"/>
    <col min="5890" max="5890" width="7.140625" style="209" customWidth="1"/>
    <col min="5891" max="5891" width="8.140625" style="209" customWidth="1"/>
    <col min="5892" max="5892" width="9.28515625" style="209" customWidth="1"/>
    <col min="5893" max="5894" width="16.42578125" style="209" customWidth="1"/>
    <col min="5895" max="5895" width="6" style="209" customWidth="1"/>
    <col min="5896" max="5897" width="16.42578125" style="209" customWidth="1"/>
    <col min="5898" max="5898" width="11.42578125" style="209" customWidth="1"/>
    <col min="5899" max="6142" width="11.42578125" style="209"/>
    <col min="6143" max="6143" width="20.140625" style="209" customWidth="1"/>
    <col min="6144" max="6144" width="9.7109375" style="209" customWidth="1"/>
    <col min="6145" max="6145" width="12.140625" style="209" customWidth="1"/>
    <col min="6146" max="6146" width="7.140625" style="209" customWidth="1"/>
    <col min="6147" max="6147" width="8.140625" style="209" customWidth="1"/>
    <col min="6148" max="6148" width="9.28515625" style="209" customWidth="1"/>
    <col min="6149" max="6150" width="16.42578125" style="209" customWidth="1"/>
    <col min="6151" max="6151" width="6" style="209" customWidth="1"/>
    <col min="6152" max="6153" width="16.42578125" style="209" customWidth="1"/>
    <col min="6154" max="6154" width="11.42578125" style="209" customWidth="1"/>
    <col min="6155" max="6398" width="11.42578125" style="209"/>
    <col min="6399" max="6399" width="20.140625" style="209" customWidth="1"/>
    <col min="6400" max="6400" width="9.7109375" style="209" customWidth="1"/>
    <col min="6401" max="6401" width="12.140625" style="209" customWidth="1"/>
    <col min="6402" max="6402" width="7.140625" style="209" customWidth="1"/>
    <col min="6403" max="6403" width="8.140625" style="209" customWidth="1"/>
    <col min="6404" max="6404" width="9.28515625" style="209" customWidth="1"/>
    <col min="6405" max="6406" width="16.42578125" style="209" customWidth="1"/>
    <col min="6407" max="6407" width="6" style="209" customWidth="1"/>
    <col min="6408" max="6409" width="16.42578125" style="209" customWidth="1"/>
    <col min="6410" max="6410" width="11.42578125" style="209" customWidth="1"/>
    <col min="6411" max="6654" width="11.42578125" style="209"/>
    <col min="6655" max="6655" width="20.140625" style="209" customWidth="1"/>
    <col min="6656" max="6656" width="9.7109375" style="209" customWidth="1"/>
    <col min="6657" max="6657" width="12.140625" style="209" customWidth="1"/>
    <col min="6658" max="6658" width="7.140625" style="209" customWidth="1"/>
    <col min="6659" max="6659" width="8.140625" style="209" customWidth="1"/>
    <col min="6660" max="6660" width="9.28515625" style="209" customWidth="1"/>
    <col min="6661" max="6662" width="16.42578125" style="209" customWidth="1"/>
    <col min="6663" max="6663" width="6" style="209" customWidth="1"/>
    <col min="6664" max="6665" width="16.42578125" style="209" customWidth="1"/>
    <col min="6666" max="6666" width="11.42578125" style="209" customWidth="1"/>
    <col min="6667" max="6910" width="11.42578125" style="209"/>
    <col min="6911" max="6911" width="20.140625" style="209" customWidth="1"/>
    <col min="6912" max="6912" width="9.7109375" style="209" customWidth="1"/>
    <col min="6913" max="6913" width="12.140625" style="209" customWidth="1"/>
    <col min="6914" max="6914" width="7.140625" style="209" customWidth="1"/>
    <col min="6915" max="6915" width="8.140625" style="209" customWidth="1"/>
    <col min="6916" max="6916" width="9.28515625" style="209" customWidth="1"/>
    <col min="6917" max="6918" width="16.42578125" style="209" customWidth="1"/>
    <col min="6919" max="6919" width="6" style="209" customWidth="1"/>
    <col min="6920" max="6921" width="16.42578125" style="209" customWidth="1"/>
    <col min="6922" max="6922" width="11.42578125" style="209" customWidth="1"/>
    <col min="6923" max="7166" width="11.42578125" style="209"/>
    <col min="7167" max="7167" width="20.140625" style="209" customWidth="1"/>
    <col min="7168" max="7168" width="9.7109375" style="209" customWidth="1"/>
    <col min="7169" max="7169" width="12.140625" style="209" customWidth="1"/>
    <col min="7170" max="7170" width="7.140625" style="209" customWidth="1"/>
    <col min="7171" max="7171" width="8.140625" style="209" customWidth="1"/>
    <col min="7172" max="7172" width="9.28515625" style="209" customWidth="1"/>
    <col min="7173" max="7174" width="16.42578125" style="209" customWidth="1"/>
    <col min="7175" max="7175" width="6" style="209" customWidth="1"/>
    <col min="7176" max="7177" width="16.42578125" style="209" customWidth="1"/>
    <col min="7178" max="7178" width="11.42578125" style="209" customWidth="1"/>
    <col min="7179" max="7422" width="11.42578125" style="209"/>
    <col min="7423" max="7423" width="20.140625" style="209" customWidth="1"/>
    <col min="7424" max="7424" width="9.7109375" style="209" customWidth="1"/>
    <col min="7425" max="7425" width="12.140625" style="209" customWidth="1"/>
    <col min="7426" max="7426" width="7.140625" style="209" customWidth="1"/>
    <col min="7427" max="7427" width="8.140625" style="209" customWidth="1"/>
    <col min="7428" max="7428" width="9.28515625" style="209" customWidth="1"/>
    <col min="7429" max="7430" width="16.42578125" style="209" customWidth="1"/>
    <col min="7431" max="7431" width="6" style="209" customWidth="1"/>
    <col min="7432" max="7433" width="16.42578125" style="209" customWidth="1"/>
    <col min="7434" max="7434" width="11.42578125" style="209" customWidth="1"/>
    <col min="7435" max="7678" width="11.42578125" style="209"/>
    <col min="7679" max="7679" width="20.140625" style="209" customWidth="1"/>
    <col min="7680" max="7680" width="9.7109375" style="209" customWidth="1"/>
    <col min="7681" max="7681" width="12.140625" style="209" customWidth="1"/>
    <col min="7682" max="7682" width="7.140625" style="209" customWidth="1"/>
    <col min="7683" max="7683" width="8.140625" style="209" customWidth="1"/>
    <col min="7684" max="7684" width="9.28515625" style="209" customWidth="1"/>
    <col min="7685" max="7686" width="16.42578125" style="209" customWidth="1"/>
    <col min="7687" max="7687" width="6" style="209" customWidth="1"/>
    <col min="7688" max="7689" width="16.42578125" style="209" customWidth="1"/>
    <col min="7690" max="7690" width="11.42578125" style="209" customWidth="1"/>
    <col min="7691" max="7934" width="11.42578125" style="209"/>
    <col min="7935" max="7935" width="20.140625" style="209" customWidth="1"/>
    <col min="7936" max="7936" width="9.7109375" style="209" customWidth="1"/>
    <col min="7937" max="7937" width="12.140625" style="209" customWidth="1"/>
    <col min="7938" max="7938" width="7.140625" style="209" customWidth="1"/>
    <col min="7939" max="7939" width="8.140625" style="209" customWidth="1"/>
    <col min="7940" max="7940" width="9.28515625" style="209" customWidth="1"/>
    <col min="7941" max="7942" width="16.42578125" style="209" customWidth="1"/>
    <col min="7943" max="7943" width="6" style="209" customWidth="1"/>
    <col min="7944" max="7945" width="16.42578125" style="209" customWidth="1"/>
    <col min="7946" max="7946" width="11.42578125" style="209" customWidth="1"/>
    <col min="7947" max="8190" width="11.42578125" style="209"/>
    <col min="8191" max="8191" width="20.140625" style="209" customWidth="1"/>
    <col min="8192" max="8192" width="9.7109375" style="209" customWidth="1"/>
    <col min="8193" max="8193" width="12.140625" style="209" customWidth="1"/>
    <col min="8194" max="8194" width="7.140625" style="209" customWidth="1"/>
    <col min="8195" max="8195" width="8.140625" style="209" customWidth="1"/>
    <col min="8196" max="8196" width="9.28515625" style="209" customWidth="1"/>
    <col min="8197" max="8198" width="16.42578125" style="209" customWidth="1"/>
    <col min="8199" max="8199" width="6" style="209" customWidth="1"/>
    <col min="8200" max="8201" width="16.42578125" style="209" customWidth="1"/>
    <col min="8202" max="8202" width="11.42578125" style="209" customWidth="1"/>
    <col min="8203" max="8446" width="11.42578125" style="209"/>
    <col min="8447" max="8447" width="20.140625" style="209" customWidth="1"/>
    <col min="8448" max="8448" width="9.7109375" style="209" customWidth="1"/>
    <col min="8449" max="8449" width="12.140625" style="209" customWidth="1"/>
    <col min="8450" max="8450" width="7.140625" style="209" customWidth="1"/>
    <col min="8451" max="8451" width="8.140625" style="209" customWidth="1"/>
    <col min="8452" max="8452" width="9.28515625" style="209" customWidth="1"/>
    <col min="8453" max="8454" width="16.42578125" style="209" customWidth="1"/>
    <col min="8455" max="8455" width="6" style="209" customWidth="1"/>
    <col min="8456" max="8457" width="16.42578125" style="209" customWidth="1"/>
    <col min="8458" max="8458" width="11.42578125" style="209" customWidth="1"/>
    <col min="8459" max="8702" width="11.42578125" style="209"/>
    <col min="8703" max="8703" width="20.140625" style="209" customWidth="1"/>
    <col min="8704" max="8704" width="9.7109375" style="209" customWidth="1"/>
    <col min="8705" max="8705" width="12.140625" style="209" customWidth="1"/>
    <col min="8706" max="8706" width="7.140625" style="209" customWidth="1"/>
    <col min="8707" max="8707" width="8.140625" style="209" customWidth="1"/>
    <col min="8708" max="8708" width="9.28515625" style="209" customWidth="1"/>
    <col min="8709" max="8710" width="16.42578125" style="209" customWidth="1"/>
    <col min="8711" max="8711" width="6" style="209" customWidth="1"/>
    <col min="8712" max="8713" width="16.42578125" style="209" customWidth="1"/>
    <col min="8714" max="8714" width="11.42578125" style="209" customWidth="1"/>
    <col min="8715" max="8958" width="11.42578125" style="209"/>
    <col min="8959" max="8959" width="20.140625" style="209" customWidth="1"/>
    <col min="8960" max="8960" width="9.7109375" style="209" customWidth="1"/>
    <col min="8961" max="8961" width="12.140625" style="209" customWidth="1"/>
    <col min="8962" max="8962" width="7.140625" style="209" customWidth="1"/>
    <col min="8963" max="8963" width="8.140625" style="209" customWidth="1"/>
    <col min="8964" max="8964" width="9.28515625" style="209" customWidth="1"/>
    <col min="8965" max="8966" width="16.42578125" style="209" customWidth="1"/>
    <col min="8967" max="8967" width="6" style="209" customWidth="1"/>
    <col min="8968" max="8969" width="16.42578125" style="209" customWidth="1"/>
    <col min="8970" max="8970" width="11.42578125" style="209" customWidth="1"/>
    <col min="8971" max="9214" width="11.42578125" style="209"/>
    <col min="9215" max="9215" width="20.140625" style="209" customWidth="1"/>
    <col min="9216" max="9216" width="9.7109375" style="209" customWidth="1"/>
    <col min="9217" max="9217" width="12.140625" style="209" customWidth="1"/>
    <col min="9218" max="9218" width="7.140625" style="209" customWidth="1"/>
    <col min="9219" max="9219" width="8.140625" style="209" customWidth="1"/>
    <col min="9220" max="9220" width="9.28515625" style="209" customWidth="1"/>
    <col min="9221" max="9222" width="16.42578125" style="209" customWidth="1"/>
    <col min="9223" max="9223" width="6" style="209" customWidth="1"/>
    <col min="9224" max="9225" width="16.42578125" style="209" customWidth="1"/>
    <col min="9226" max="9226" width="11.42578125" style="209" customWidth="1"/>
    <col min="9227" max="9470" width="11.42578125" style="209"/>
    <col min="9471" max="9471" width="20.140625" style="209" customWidth="1"/>
    <col min="9472" max="9472" width="9.7109375" style="209" customWidth="1"/>
    <col min="9473" max="9473" width="12.140625" style="209" customWidth="1"/>
    <col min="9474" max="9474" width="7.140625" style="209" customWidth="1"/>
    <col min="9475" max="9475" width="8.140625" style="209" customWidth="1"/>
    <col min="9476" max="9476" width="9.28515625" style="209" customWidth="1"/>
    <col min="9477" max="9478" width="16.42578125" style="209" customWidth="1"/>
    <col min="9479" max="9479" width="6" style="209" customWidth="1"/>
    <col min="9480" max="9481" width="16.42578125" style="209" customWidth="1"/>
    <col min="9482" max="9482" width="11.42578125" style="209" customWidth="1"/>
    <col min="9483" max="9726" width="11.42578125" style="209"/>
    <col min="9727" max="9727" width="20.140625" style="209" customWidth="1"/>
    <col min="9728" max="9728" width="9.7109375" style="209" customWidth="1"/>
    <col min="9729" max="9729" width="12.140625" style="209" customWidth="1"/>
    <col min="9730" max="9730" width="7.140625" style="209" customWidth="1"/>
    <col min="9731" max="9731" width="8.140625" style="209" customWidth="1"/>
    <col min="9732" max="9732" width="9.28515625" style="209" customWidth="1"/>
    <col min="9733" max="9734" width="16.42578125" style="209" customWidth="1"/>
    <col min="9735" max="9735" width="6" style="209" customWidth="1"/>
    <col min="9736" max="9737" width="16.42578125" style="209" customWidth="1"/>
    <col min="9738" max="9738" width="11.42578125" style="209" customWidth="1"/>
    <col min="9739" max="9982" width="11.42578125" style="209"/>
    <col min="9983" max="9983" width="20.140625" style="209" customWidth="1"/>
    <col min="9984" max="9984" width="9.7109375" style="209" customWidth="1"/>
    <col min="9985" max="9985" width="12.140625" style="209" customWidth="1"/>
    <col min="9986" max="9986" width="7.140625" style="209" customWidth="1"/>
    <col min="9987" max="9987" width="8.140625" style="209" customWidth="1"/>
    <col min="9988" max="9988" width="9.28515625" style="209" customWidth="1"/>
    <col min="9989" max="9990" width="16.42578125" style="209" customWidth="1"/>
    <col min="9991" max="9991" width="6" style="209" customWidth="1"/>
    <col min="9992" max="9993" width="16.42578125" style="209" customWidth="1"/>
    <col min="9994" max="9994" width="11.42578125" style="209" customWidth="1"/>
    <col min="9995" max="10238" width="11.42578125" style="209"/>
    <col min="10239" max="10239" width="20.140625" style="209" customWidth="1"/>
    <col min="10240" max="10240" width="9.7109375" style="209" customWidth="1"/>
    <col min="10241" max="10241" width="12.140625" style="209" customWidth="1"/>
    <col min="10242" max="10242" width="7.140625" style="209" customWidth="1"/>
    <col min="10243" max="10243" width="8.140625" style="209" customWidth="1"/>
    <col min="10244" max="10244" width="9.28515625" style="209" customWidth="1"/>
    <col min="10245" max="10246" width="16.42578125" style="209" customWidth="1"/>
    <col min="10247" max="10247" width="6" style="209" customWidth="1"/>
    <col min="10248" max="10249" width="16.42578125" style="209" customWidth="1"/>
    <col min="10250" max="10250" width="11.42578125" style="209" customWidth="1"/>
    <col min="10251" max="10494" width="11.42578125" style="209"/>
    <col min="10495" max="10495" width="20.140625" style="209" customWidth="1"/>
    <col min="10496" max="10496" width="9.7109375" style="209" customWidth="1"/>
    <col min="10497" max="10497" width="12.140625" style="209" customWidth="1"/>
    <col min="10498" max="10498" width="7.140625" style="209" customWidth="1"/>
    <col min="10499" max="10499" width="8.140625" style="209" customWidth="1"/>
    <col min="10500" max="10500" width="9.28515625" style="209" customWidth="1"/>
    <col min="10501" max="10502" width="16.42578125" style="209" customWidth="1"/>
    <col min="10503" max="10503" width="6" style="209" customWidth="1"/>
    <col min="10504" max="10505" width="16.42578125" style="209" customWidth="1"/>
    <col min="10506" max="10506" width="11.42578125" style="209" customWidth="1"/>
    <col min="10507" max="10750" width="11.42578125" style="209"/>
    <col min="10751" max="10751" width="20.140625" style="209" customWidth="1"/>
    <col min="10752" max="10752" width="9.7109375" style="209" customWidth="1"/>
    <col min="10753" max="10753" width="12.140625" style="209" customWidth="1"/>
    <col min="10754" max="10754" width="7.140625" style="209" customWidth="1"/>
    <col min="10755" max="10755" width="8.140625" style="209" customWidth="1"/>
    <col min="10756" max="10756" width="9.28515625" style="209" customWidth="1"/>
    <col min="10757" max="10758" width="16.42578125" style="209" customWidth="1"/>
    <col min="10759" max="10759" width="6" style="209" customWidth="1"/>
    <col min="10760" max="10761" width="16.42578125" style="209" customWidth="1"/>
    <col min="10762" max="10762" width="11.42578125" style="209" customWidth="1"/>
    <col min="10763" max="11006" width="11.42578125" style="209"/>
    <col min="11007" max="11007" width="20.140625" style="209" customWidth="1"/>
    <col min="11008" max="11008" width="9.7109375" style="209" customWidth="1"/>
    <col min="11009" max="11009" width="12.140625" style="209" customWidth="1"/>
    <col min="11010" max="11010" width="7.140625" style="209" customWidth="1"/>
    <col min="11011" max="11011" width="8.140625" style="209" customWidth="1"/>
    <col min="11012" max="11012" width="9.28515625" style="209" customWidth="1"/>
    <col min="11013" max="11014" width="16.42578125" style="209" customWidth="1"/>
    <col min="11015" max="11015" width="6" style="209" customWidth="1"/>
    <col min="11016" max="11017" width="16.42578125" style="209" customWidth="1"/>
    <col min="11018" max="11018" width="11.42578125" style="209" customWidth="1"/>
    <col min="11019" max="11262" width="11.42578125" style="209"/>
    <col min="11263" max="11263" width="20.140625" style="209" customWidth="1"/>
    <col min="11264" max="11264" width="9.7109375" style="209" customWidth="1"/>
    <col min="11265" max="11265" width="12.140625" style="209" customWidth="1"/>
    <col min="11266" max="11266" width="7.140625" style="209" customWidth="1"/>
    <col min="11267" max="11267" width="8.140625" style="209" customWidth="1"/>
    <col min="11268" max="11268" width="9.28515625" style="209" customWidth="1"/>
    <col min="11269" max="11270" width="16.42578125" style="209" customWidth="1"/>
    <col min="11271" max="11271" width="6" style="209" customWidth="1"/>
    <col min="11272" max="11273" width="16.42578125" style="209" customWidth="1"/>
    <col min="11274" max="11274" width="11.42578125" style="209" customWidth="1"/>
    <col min="11275" max="11518" width="11.42578125" style="209"/>
    <col min="11519" max="11519" width="20.140625" style="209" customWidth="1"/>
    <col min="11520" max="11520" width="9.7109375" style="209" customWidth="1"/>
    <col min="11521" max="11521" width="12.140625" style="209" customWidth="1"/>
    <col min="11522" max="11522" width="7.140625" style="209" customWidth="1"/>
    <col min="11523" max="11523" width="8.140625" style="209" customWidth="1"/>
    <col min="11524" max="11524" width="9.28515625" style="209" customWidth="1"/>
    <col min="11525" max="11526" width="16.42578125" style="209" customWidth="1"/>
    <col min="11527" max="11527" width="6" style="209" customWidth="1"/>
    <col min="11528" max="11529" width="16.42578125" style="209" customWidth="1"/>
    <col min="11530" max="11530" width="11.42578125" style="209" customWidth="1"/>
    <col min="11531" max="11774" width="11.42578125" style="209"/>
    <col min="11775" max="11775" width="20.140625" style="209" customWidth="1"/>
    <col min="11776" max="11776" width="9.7109375" style="209" customWidth="1"/>
    <col min="11777" max="11777" width="12.140625" style="209" customWidth="1"/>
    <col min="11778" max="11778" width="7.140625" style="209" customWidth="1"/>
    <col min="11779" max="11779" width="8.140625" style="209" customWidth="1"/>
    <col min="11780" max="11780" width="9.28515625" style="209" customWidth="1"/>
    <col min="11781" max="11782" width="16.42578125" style="209" customWidth="1"/>
    <col min="11783" max="11783" width="6" style="209" customWidth="1"/>
    <col min="11784" max="11785" width="16.42578125" style="209" customWidth="1"/>
    <col min="11786" max="11786" width="11.42578125" style="209" customWidth="1"/>
    <col min="11787" max="12030" width="11.42578125" style="209"/>
    <col min="12031" max="12031" width="20.140625" style="209" customWidth="1"/>
    <col min="12032" max="12032" width="9.7109375" style="209" customWidth="1"/>
    <col min="12033" max="12033" width="12.140625" style="209" customWidth="1"/>
    <col min="12034" max="12034" width="7.140625" style="209" customWidth="1"/>
    <col min="12035" max="12035" width="8.140625" style="209" customWidth="1"/>
    <col min="12036" max="12036" width="9.28515625" style="209" customWidth="1"/>
    <col min="12037" max="12038" width="16.42578125" style="209" customWidth="1"/>
    <col min="12039" max="12039" width="6" style="209" customWidth="1"/>
    <col min="12040" max="12041" width="16.42578125" style="209" customWidth="1"/>
    <col min="12042" max="12042" width="11.42578125" style="209" customWidth="1"/>
    <col min="12043" max="12286" width="11.42578125" style="209"/>
    <col min="12287" max="12287" width="20.140625" style="209" customWidth="1"/>
    <col min="12288" max="12288" width="9.7109375" style="209" customWidth="1"/>
    <col min="12289" max="12289" width="12.140625" style="209" customWidth="1"/>
    <col min="12290" max="12290" width="7.140625" style="209" customWidth="1"/>
    <col min="12291" max="12291" width="8.140625" style="209" customWidth="1"/>
    <col min="12292" max="12292" width="9.28515625" style="209" customWidth="1"/>
    <col min="12293" max="12294" width="16.42578125" style="209" customWidth="1"/>
    <col min="12295" max="12295" width="6" style="209" customWidth="1"/>
    <col min="12296" max="12297" width="16.42578125" style="209" customWidth="1"/>
    <col min="12298" max="12298" width="11.42578125" style="209" customWidth="1"/>
    <col min="12299" max="12542" width="11.42578125" style="209"/>
    <col min="12543" max="12543" width="20.140625" style="209" customWidth="1"/>
    <col min="12544" max="12544" width="9.7109375" style="209" customWidth="1"/>
    <col min="12545" max="12545" width="12.140625" style="209" customWidth="1"/>
    <col min="12546" max="12546" width="7.140625" style="209" customWidth="1"/>
    <col min="12547" max="12547" width="8.140625" style="209" customWidth="1"/>
    <col min="12548" max="12548" width="9.28515625" style="209" customWidth="1"/>
    <col min="12549" max="12550" width="16.42578125" style="209" customWidth="1"/>
    <col min="12551" max="12551" width="6" style="209" customWidth="1"/>
    <col min="12552" max="12553" width="16.42578125" style="209" customWidth="1"/>
    <col min="12554" max="12554" width="11.42578125" style="209" customWidth="1"/>
    <col min="12555" max="12798" width="11.42578125" style="209"/>
    <col min="12799" max="12799" width="20.140625" style="209" customWidth="1"/>
    <col min="12800" max="12800" width="9.7109375" style="209" customWidth="1"/>
    <col min="12801" max="12801" width="12.140625" style="209" customWidth="1"/>
    <col min="12802" max="12802" width="7.140625" style="209" customWidth="1"/>
    <col min="12803" max="12803" width="8.140625" style="209" customWidth="1"/>
    <col min="12804" max="12804" width="9.28515625" style="209" customWidth="1"/>
    <col min="12805" max="12806" width="16.42578125" style="209" customWidth="1"/>
    <col min="12807" max="12807" width="6" style="209" customWidth="1"/>
    <col min="12808" max="12809" width="16.42578125" style="209" customWidth="1"/>
    <col min="12810" max="12810" width="11.42578125" style="209" customWidth="1"/>
    <col min="12811" max="13054" width="11.42578125" style="209"/>
    <col min="13055" max="13055" width="20.140625" style="209" customWidth="1"/>
    <col min="13056" max="13056" width="9.7109375" style="209" customWidth="1"/>
    <col min="13057" max="13057" width="12.140625" style="209" customWidth="1"/>
    <col min="13058" max="13058" width="7.140625" style="209" customWidth="1"/>
    <col min="13059" max="13059" width="8.140625" style="209" customWidth="1"/>
    <col min="13060" max="13060" width="9.28515625" style="209" customWidth="1"/>
    <col min="13061" max="13062" width="16.42578125" style="209" customWidth="1"/>
    <col min="13063" max="13063" width="6" style="209" customWidth="1"/>
    <col min="13064" max="13065" width="16.42578125" style="209" customWidth="1"/>
    <col min="13066" max="13066" width="11.42578125" style="209" customWidth="1"/>
    <col min="13067" max="13310" width="11.42578125" style="209"/>
    <col min="13311" max="13311" width="20.140625" style="209" customWidth="1"/>
    <col min="13312" max="13312" width="9.7109375" style="209" customWidth="1"/>
    <col min="13313" max="13313" width="12.140625" style="209" customWidth="1"/>
    <col min="13314" max="13314" width="7.140625" style="209" customWidth="1"/>
    <col min="13315" max="13315" width="8.140625" style="209" customWidth="1"/>
    <col min="13316" max="13316" width="9.28515625" style="209" customWidth="1"/>
    <col min="13317" max="13318" width="16.42578125" style="209" customWidth="1"/>
    <col min="13319" max="13319" width="6" style="209" customWidth="1"/>
    <col min="13320" max="13321" width="16.42578125" style="209" customWidth="1"/>
    <col min="13322" max="13322" width="11.42578125" style="209" customWidth="1"/>
    <col min="13323" max="13566" width="11.42578125" style="209"/>
    <col min="13567" max="13567" width="20.140625" style="209" customWidth="1"/>
    <col min="13568" max="13568" width="9.7109375" style="209" customWidth="1"/>
    <col min="13569" max="13569" width="12.140625" style="209" customWidth="1"/>
    <col min="13570" max="13570" width="7.140625" style="209" customWidth="1"/>
    <col min="13571" max="13571" width="8.140625" style="209" customWidth="1"/>
    <col min="13572" max="13572" width="9.28515625" style="209" customWidth="1"/>
    <col min="13573" max="13574" width="16.42578125" style="209" customWidth="1"/>
    <col min="13575" max="13575" width="6" style="209" customWidth="1"/>
    <col min="13576" max="13577" width="16.42578125" style="209" customWidth="1"/>
    <col min="13578" max="13578" width="11.42578125" style="209" customWidth="1"/>
    <col min="13579" max="13822" width="11.42578125" style="209"/>
    <col min="13823" max="13823" width="20.140625" style="209" customWidth="1"/>
    <col min="13824" max="13824" width="9.7109375" style="209" customWidth="1"/>
    <col min="13825" max="13825" width="12.140625" style="209" customWidth="1"/>
    <col min="13826" max="13826" width="7.140625" style="209" customWidth="1"/>
    <col min="13827" max="13827" width="8.140625" style="209" customWidth="1"/>
    <col min="13828" max="13828" width="9.28515625" style="209" customWidth="1"/>
    <col min="13829" max="13830" width="16.42578125" style="209" customWidth="1"/>
    <col min="13831" max="13831" width="6" style="209" customWidth="1"/>
    <col min="13832" max="13833" width="16.42578125" style="209" customWidth="1"/>
    <col min="13834" max="13834" width="11.42578125" style="209" customWidth="1"/>
    <col min="13835" max="14078" width="11.42578125" style="209"/>
    <col min="14079" max="14079" width="20.140625" style="209" customWidth="1"/>
    <col min="14080" max="14080" width="9.7109375" style="209" customWidth="1"/>
    <col min="14081" max="14081" width="12.140625" style="209" customWidth="1"/>
    <col min="14082" max="14082" width="7.140625" style="209" customWidth="1"/>
    <col min="14083" max="14083" width="8.140625" style="209" customWidth="1"/>
    <col min="14084" max="14084" width="9.28515625" style="209" customWidth="1"/>
    <col min="14085" max="14086" width="16.42578125" style="209" customWidth="1"/>
    <col min="14087" max="14087" width="6" style="209" customWidth="1"/>
    <col min="14088" max="14089" width="16.42578125" style="209" customWidth="1"/>
    <col min="14090" max="14090" width="11.42578125" style="209" customWidth="1"/>
    <col min="14091" max="14334" width="11.42578125" style="209"/>
    <col min="14335" max="14335" width="20.140625" style="209" customWidth="1"/>
    <col min="14336" max="14336" width="9.7109375" style="209" customWidth="1"/>
    <col min="14337" max="14337" width="12.140625" style="209" customWidth="1"/>
    <col min="14338" max="14338" width="7.140625" style="209" customWidth="1"/>
    <col min="14339" max="14339" width="8.140625" style="209" customWidth="1"/>
    <col min="14340" max="14340" width="9.28515625" style="209" customWidth="1"/>
    <col min="14341" max="14342" width="16.42578125" style="209" customWidth="1"/>
    <col min="14343" max="14343" width="6" style="209" customWidth="1"/>
    <col min="14344" max="14345" width="16.42578125" style="209" customWidth="1"/>
    <col min="14346" max="14346" width="11.42578125" style="209" customWidth="1"/>
    <col min="14347" max="14590" width="11.42578125" style="209"/>
    <col min="14591" max="14591" width="20.140625" style="209" customWidth="1"/>
    <col min="14592" max="14592" width="9.7109375" style="209" customWidth="1"/>
    <col min="14593" max="14593" width="12.140625" style="209" customWidth="1"/>
    <col min="14594" max="14594" width="7.140625" style="209" customWidth="1"/>
    <col min="14595" max="14595" width="8.140625" style="209" customWidth="1"/>
    <col min="14596" max="14596" width="9.28515625" style="209" customWidth="1"/>
    <col min="14597" max="14598" width="16.42578125" style="209" customWidth="1"/>
    <col min="14599" max="14599" width="6" style="209" customWidth="1"/>
    <col min="14600" max="14601" width="16.42578125" style="209" customWidth="1"/>
    <col min="14602" max="14602" width="11.42578125" style="209" customWidth="1"/>
    <col min="14603" max="14846" width="11.42578125" style="209"/>
    <col min="14847" max="14847" width="20.140625" style="209" customWidth="1"/>
    <col min="14848" max="14848" width="9.7109375" style="209" customWidth="1"/>
    <col min="14849" max="14849" width="12.140625" style="209" customWidth="1"/>
    <col min="14850" max="14850" width="7.140625" style="209" customWidth="1"/>
    <col min="14851" max="14851" width="8.140625" style="209" customWidth="1"/>
    <col min="14852" max="14852" width="9.28515625" style="209" customWidth="1"/>
    <col min="14853" max="14854" width="16.42578125" style="209" customWidth="1"/>
    <col min="14855" max="14855" width="6" style="209" customWidth="1"/>
    <col min="14856" max="14857" width="16.42578125" style="209" customWidth="1"/>
    <col min="14858" max="14858" width="11.42578125" style="209" customWidth="1"/>
    <col min="14859" max="15102" width="11.42578125" style="209"/>
    <col min="15103" max="15103" width="20.140625" style="209" customWidth="1"/>
    <col min="15104" max="15104" width="9.7109375" style="209" customWidth="1"/>
    <col min="15105" max="15105" width="12.140625" style="209" customWidth="1"/>
    <col min="15106" max="15106" width="7.140625" style="209" customWidth="1"/>
    <col min="15107" max="15107" width="8.140625" style="209" customWidth="1"/>
    <col min="15108" max="15108" width="9.28515625" style="209" customWidth="1"/>
    <col min="15109" max="15110" width="16.42578125" style="209" customWidth="1"/>
    <col min="15111" max="15111" width="6" style="209" customWidth="1"/>
    <col min="15112" max="15113" width="16.42578125" style="209" customWidth="1"/>
    <col min="15114" max="15114" width="11.42578125" style="209" customWidth="1"/>
    <col min="15115" max="15358" width="11.42578125" style="209"/>
    <col min="15359" max="15359" width="20.140625" style="209" customWidth="1"/>
    <col min="15360" max="15360" width="9.7109375" style="209" customWidth="1"/>
    <col min="15361" max="15361" width="12.140625" style="209" customWidth="1"/>
    <col min="15362" max="15362" width="7.140625" style="209" customWidth="1"/>
    <col min="15363" max="15363" width="8.140625" style="209" customWidth="1"/>
    <col min="15364" max="15364" width="9.28515625" style="209" customWidth="1"/>
    <col min="15365" max="15366" width="16.42578125" style="209" customWidth="1"/>
    <col min="15367" max="15367" width="6" style="209" customWidth="1"/>
    <col min="15368" max="15369" width="16.42578125" style="209" customWidth="1"/>
    <col min="15370" max="15370" width="11.42578125" style="209" customWidth="1"/>
    <col min="15371" max="15614" width="11.42578125" style="209"/>
    <col min="15615" max="15615" width="20.140625" style="209" customWidth="1"/>
    <col min="15616" max="15616" width="9.7109375" style="209" customWidth="1"/>
    <col min="15617" max="15617" width="12.140625" style="209" customWidth="1"/>
    <col min="15618" max="15618" width="7.140625" style="209" customWidth="1"/>
    <col min="15619" max="15619" width="8.140625" style="209" customWidth="1"/>
    <col min="15620" max="15620" width="9.28515625" style="209" customWidth="1"/>
    <col min="15621" max="15622" width="16.42578125" style="209" customWidth="1"/>
    <col min="15623" max="15623" width="6" style="209" customWidth="1"/>
    <col min="15624" max="15625" width="16.42578125" style="209" customWidth="1"/>
    <col min="15626" max="15626" width="11.42578125" style="209" customWidth="1"/>
    <col min="15627" max="15870" width="11.42578125" style="209"/>
    <col min="15871" max="15871" width="20.140625" style="209" customWidth="1"/>
    <col min="15872" max="15872" width="9.7109375" style="209" customWidth="1"/>
    <col min="15873" max="15873" width="12.140625" style="209" customWidth="1"/>
    <col min="15874" max="15874" width="7.140625" style="209" customWidth="1"/>
    <col min="15875" max="15875" width="8.140625" style="209" customWidth="1"/>
    <col min="15876" max="15876" width="9.28515625" style="209" customWidth="1"/>
    <col min="15877" max="15878" width="16.42578125" style="209" customWidth="1"/>
    <col min="15879" max="15879" width="6" style="209" customWidth="1"/>
    <col min="15880" max="15881" width="16.42578125" style="209" customWidth="1"/>
    <col min="15882" max="15882" width="11.42578125" style="209" customWidth="1"/>
    <col min="15883" max="16126" width="11.42578125" style="209"/>
    <col min="16127" max="16127" width="20.140625" style="209" customWidth="1"/>
    <col min="16128" max="16128" width="9.7109375" style="209" customWidth="1"/>
    <col min="16129" max="16129" width="12.140625" style="209" customWidth="1"/>
    <col min="16130" max="16130" width="7.140625" style="209" customWidth="1"/>
    <col min="16131" max="16131" width="8.140625" style="209" customWidth="1"/>
    <col min="16132" max="16132" width="9.28515625" style="209" customWidth="1"/>
    <col min="16133" max="16134" width="16.42578125" style="209" customWidth="1"/>
    <col min="16135" max="16135" width="6" style="209" customWidth="1"/>
    <col min="16136" max="16137" width="16.42578125" style="209" customWidth="1"/>
    <col min="16138" max="16138" width="11.42578125" style="209" customWidth="1"/>
    <col min="16139" max="16384" width="11.42578125" style="209"/>
  </cols>
  <sheetData>
    <row r="1" spans="1:6" ht="15" x14ac:dyDescent="0.25">
      <c r="A1" s="42" t="s">
        <v>207</v>
      </c>
      <c r="D1" s="210"/>
      <c r="E1" s="210"/>
      <c r="F1" s="210"/>
    </row>
    <row r="2" spans="1:6" ht="13.5" customHeight="1" x14ac:dyDescent="0.2">
      <c r="A2" s="214" t="s">
        <v>237</v>
      </c>
      <c r="B2" s="215">
        <v>2018</v>
      </c>
    </row>
    <row r="3" spans="1:6" ht="12.75" x14ac:dyDescent="0.2">
      <c r="A3" s="216" t="s">
        <v>223</v>
      </c>
      <c r="B3" s="211">
        <v>0.12</v>
      </c>
    </row>
    <row r="4" spans="1:6" ht="12.75" x14ac:dyDescent="0.2">
      <c r="A4" s="216" t="s">
        <v>224</v>
      </c>
      <c r="B4" s="211">
        <v>0.09</v>
      </c>
    </row>
    <row r="5" spans="1:6" ht="12.75" x14ac:dyDescent="0.2">
      <c r="A5" s="216" t="s">
        <v>225</v>
      </c>
      <c r="B5" s="211">
        <v>0.04</v>
      </c>
      <c r="D5" s="212"/>
    </row>
    <row r="6" spans="1:6" ht="12.75" x14ac:dyDescent="0.2">
      <c r="A6" s="216" t="s">
        <v>226</v>
      </c>
      <c r="B6" s="211">
        <v>0.04</v>
      </c>
    </row>
    <row r="7" spans="1:6" ht="12.75" x14ac:dyDescent="0.2">
      <c r="A7" s="209" t="s">
        <v>227</v>
      </c>
      <c r="B7" s="211">
        <v>0.18</v>
      </c>
    </row>
    <row r="8" spans="1:6" ht="12.75" x14ac:dyDescent="0.2">
      <c r="A8" s="216" t="s">
        <v>229</v>
      </c>
      <c r="B8" s="211">
        <v>0.09</v>
      </c>
    </row>
    <row r="9" spans="1:6" ht="12.75" x14ac:dyDescent="0.2">
      <c r="A9" s="216" t="s">
        <v>230</v>
      </c>
      <c r="B9" s="211">
        <v>0.14000000000000001</v>
      </c>
    </row>
    <row r="10" spans="1:6" ht="12.75" x14ac:dyDescent="0.2">
      <c r="A10" s="216" t="s">
        <v>232</v>
      </c>
      <c r="B10" s="211">
        <v>0.02</v>
      </c>
    </row>
    <row r="11" spans="1:6" ht="12.75" x14ac:dyDescent="0.2">
      <c r="A11" s="218" t="s">
        <v>233</v>
      </c>
      <c r="B11" s="211">
        <v>0.04</v>
      </c>
    </row>
    <row r="12" spans="1:6" ht="12.75" x14ac:dyDescent="0.2">
      <c r="A12" s="209" t="s">
        <v>234</v>
      </c>
      <c r="B12" s="211">
        <v>0.13</v>
      </c>
    </row>
    <row r="13" spans="1:6" x14ac:dyDescent="0.2">
      <c r="A13" s="216" t="s">
        <v>142</v>
      </c>
      <c r="B13" s="219">
        <v>0.09</v>
      </c>
    </row>
    <row r="14" spans="1:6" x14ac:dyDescent="0.2">
      <c r="A14" s="220" t="s">
        <v>222</v>
      </c>
      <c r="B14" s="221">
        <v>0.48</v>
      </c>
    </row>
    <row r="15" spans="1:6" x14ac:dyDescent="0.2">
      <c r="A15" s="216" t="s">
        <v>228</v>
      </c>
      <c r="B15" s="222">
        <v>0.23</v>
      </c>
    </row>
    <row r="16" spans="1:6" x14ac:dyDescent="0.2">
      <c r="A16" s="216" t="s">
        <v>231</v>
      </c>
      <c r="B16" s="222">
        <v>0.2</v>
      </c>
    </row>
    <row r="17" spans="1:10" x14ac:dyDescent="0.2">
      <c r="A17" s="223" t="s">
        <v>235</v>
      </c>
      <c r="B17" s="224">
        <v>0.09</v>
      </c>
    </row>
    <row r="18" spans="1:10" ht="12.75" x14ac:dyDescent="0.2">
      <c r="A18" s="24" t="s">
        <v>236</v>
      </c>
    </row>
    <row r="19" spans="1:10" x14ac:dyDescent="0.2">
      <c r="A19" s="310" t="s">
        <v>140</v>
      </c>
    </row>
    <row r="20" spans="1:10" ht="24.75" customHeight="1" x14ac:dyDescent="0.2">
      <c r="A20" s="346" t="s">
        <v>148</v>
      </c>
      <c r="B20" s="346"/>
      <c r="C20" s="346"/>
      <c r="D20" s="346"/>
      <c r="E20" s="346"/>
      <c r="F20" s="346"/>
      <c r="G20" s="346"/>
      <c r="H20" s="346"/>
      <c r="I20" s="285"/>
      <c r="J20" s="285"/>
    </row>
    <row r="23" spans="1:10" ht="12.75" x14ac:dyDescent="0.2">
      <c r="A23" s="42" t="s">
        <v>207</v>
      </c>
    </row>
    <row r="34" spans="2:2" ht="12.75" x14ac:dyDescent="0.2">
      <c r="B34" s="225"/>
    </row>
    <row r="35" spans="2:2" ht="12.75" x14ac:dyDescent="0.2">
      <c r="B35" s="226"/>
    </row>
    <row r="36" spans="2:2" ht="12.75" x14ac:dyDescent="0.2">
      <c r="B36" s="226"/>
    </row>
    <row r="37" spans="2:2" ht="12.75" x14ac:dyDescent="0.2">
      <c r="B37" s="217"/>
    </row>
    <row r="43" spans="2:2" ht="12.75" x14ac:dyDescent="0.2">
      <c r="B43" s="227"/>
    </row>
    <row r="46" spans="2:2" ht="12.75" x14ac:dyDescent="0.2">
      <c r="B46" s="217"/>
    </row>
    <row r="51" spans="1:8" x14ac:dyDescent="0.2">
      <c r="B51" s="213"/>
    </row>
    <row r="57" spans="1:8" x14ac:dyDescent="0.2">
      <c r="A57" s="310" t="s">
        <v>140</v>
      </c>
    </row>
    <row r="58" spans="1:8" ht="24" customHeight="1" x14ac:dyDescent="0.2">
      <c r="A58" s="346" t="s">
        <v>148</v>
      </c>
      <c r="B58" s="346"/>
      <c r="C58" s="346"/>
      <c r="D58" s="346"/>
      <c r="E58" s="346"/>
      <c r="F58" s="346"/>
      <c r="G58" s="346"/>
      <c r="H58" s="346"/>
    </row>
  </sheetData>
  <mergeCells count="2">
    <mergeCell ref="A20:H20"/>
    <mergeCell ref="A58:H58"/>
  </mergeCells>
  <pageMargins left="0.13" right="0.14000000000000001" top="0.24" bottom="0.21" header="0.17" footer="0.17"/>
  <pageSetup paperSize="9" scale="5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pageSetUpPr fitToPage="1"/>
  </sheetPr>
  <dimension ref="A1:S58"/>
  <sheetViews>
    <sheetView showGridLines="0" zoomScaleNormal="100" zoomScaleSheetLayoutView="85" workbookViewId="0"/>
  </sheetViews>
  <sheetFormatPr baseColWidth="10" defaultRowHeight="12.75" x14ac:dyDescent="0.2"/>
  <cols>
    <col min="1" max="1" width="36.7109375" style="1" customWidth="1"/>
    <col min="2" max="11" width="9.85546875" style="2" customWidth="1"/>
    <col min="12" max="12" width="14.140625" style="2" customWidth="1"/>
    <col min="13" max="14" width="13.5703125" style="1" customWidth="1"/>
    <col min="15" max="16384" width="11.42578125" style="1"/>
  </cols>
  <sheetData>
    <row r="1" spans="1:19" ht="15" x14ac:dyDescent="0.25">
      <c r="A1" s="115" t="s">
        <v>251</v>
      </c>
      <c r="B1" s="3"/>
      <c r="C1" s="3"/>
      <c r="D1" s="3"/>
      <c r="E1" s="3"/>
      <c r="F1" s="3"/>
      <c r="G1" s="3"/>
      <c r="H1" s="3"/>
      <c r="I1" s="3"/>
      <c r="J1" s="3"/>
      <c r="K1" s="3"/>
      <c r="L1" s="3"/>
    </row>
    <row r="2" spans="1:19" x14ac:dyDescent="0.2">
      <c r="A2" s="3"/>
      <c r="B2" s="3"/>
      <c r="C2" s="3"/>
      <c r="D2" s="3"/>
      <c r="E2" s="3"/>
      <c r="F2" s="3"/>
      <c r="G2" s="3"/>
      <c r="H2" s="3"/>
      <c r="I2" s="3"/>
      <c r="J2" s="3"/>
      <c r="K2" s="3"/>
      <c r="L2" s="3"/>
    </row>
    <row r="3" spans="1:19" ht="26.25" customHeight="1" x14ac:dyDescent="0.2">
      <c r="A3" s="323" t="s">
        <v>46</v>
      </c>
      <c r="B3" s="317">
        <v>1980</v>
      </c>
      <c r="C3" s="317">
        <v>1990</v>
      </c>
      <c r="D3" s="317">
        <v>2000</v>
      </c>
      <c r="E3" s="317">
        <v>2005</v>
      </c>
      <c r="F3" s="317">
        <v>2010</v>
      </c>
      <c r="G3" s="317">
        <v>2014</v>
      </c>
      <c r="H3" s="319">
        <v>2015</v>
      </c>
      <c r="I3" s="321" t="s">
        <v>246</v>
      </c>
      <c r="J3" s="317">
        <v>2017</v>
      </c>
      <c r="K3" s="317">
        <v>2018</v>
      </c>
      <c r="L3" s="314" t="s">
        <v>158</v>
      </c>
    </row>
    <row r="4" spans="1:19" x14ac:dyDescent="0.2">
      <c r="A4" s="324"/>
      <c r="B4" s="318"/>
      <c r="C4" s="318"/>
      <c r="D4" s="318"/>
      <c r="E4" s="318"/>
      <c r="F4" s="318"/>
      <c r="G4" s="318"/>
      <c r="H4" s="320"/>
      <c r="I4" s="322"/>
      <c r="J4" s="318"/>
      <c r="K4" s="318"/>
      <c r="L4" s="315"/>
    </row>
    <row r="5" spans="1:19" x14ac:dyDescent="0.2">
      <c r="A5" s="255" t="s">
        <v>3</v>
      </c>
      <c r="B5" s="256">
        <v>858.1</v>
      </c>
      <c r="C5" s="256">
        <v>1159.9369999999999</v>
      </c>
      <c r="D5" s="256">
        <v>1396.76</v>
      </c>
      <c r="E5" s="256">
        <v>1421.7190000000001</v>
      </c>
      <c r="F5" s="256">
        <v>1420.56</v>
      </c>
      <c r="G5" s="256">
        <f>(1393224+116395)/1000</f>
        <v>1509.6189999999999</v>
      </c>
      <c r="H5" s="257">
        <f>(1407592+28470+116183)/1000</f>
        <v>1552.2449999999999</v>
      </c>
      <c r="I5" s="256">
        <f>(1422605+29698+116551)/1000</f>
        <v>1568.854</v>
      </c>
      <c r="J5" s="256">
        <f>(1438213+29857+116751)/1000</f>
        <v>1584.8209999999999</v>
      </c>
      <c r="K5" s="256">
        <f>(1464229+30993+119661)/1000</f>
        <v>1614.883</v>
      </c>
      <c r="L5" s="125">
        <f>100*(K5-J5)/J5</f>
        <v>1.8968703721114326</v>
      </c>
      <c r="O5" s="26"/>
      <c r="P5" s="26"/>
      <c r="Q5" s="26"/>
      <c r="R5" s="26"/>
      <c r="S5" s="26"/>
    </row>
    <row r="6" spans="1:19" x14ac:dyDescent="0.2">
      <c r="A6" s="258" t="s">
        <v>102</v>
      </c>
      <c r="B6" s="259">
        <v>53.7</v>
      </c>
      <c r="C6" s="259">
        <v>74.328000000000003</v>
      </c>
      <c r="D6" s="259">
        <v>116.889</v>
      </c>
      <c r="E6" s="259">
        <v>112.59699999999999</v>
      </c>
      <c r="F6" s="259">
        <v>115.68600000000001</v>
      </c>
      <c r="G6" s="259">
        <v>116.395</v>
      </c>
      <c r="H6" s="260">
        <v>116.18300000000001</v>
      </c>
      <c r="I6" s="259">
        <v>116.551</v>
      </c>
      <c r="J6" s="259">
        <v>116.751</v>
      </c>
      <c r="K6" s="259">
        <f>119661/1000</f>
        <v>119.661</v>
      </c>
      <c r="L6" s="126">
        <f t="shared" ref="L6:L16" si="0">100*(K6-J6)/J6</f>
        <v>2.4924840044196594</v>
      </c>
    </row>
    <row r="7" spans="1:19" x14ac:dyDescent="0.2">
      <c r="A7" s="258" t="s">
        <v>101</v>
      </c>
      <c r="B7" s="259">
        <v>8.33</v>
      </c>
      <c r="C7" s="259">
        <v>10.545</v>
      </c>
      <c r="D7" s="259">
        <v>23.228000000000002</v>
      </c>
      <c r="E7" s="259">
        <v>25.606000000000002</v>
      </c>
      <c r="F7" s="259">
        <v>23.869</v>
      </c>
      <c r="G7" s="259">
        <v>26.603000000000002</v>
      </c>
      <c r="H7" s="260">
        <v>28.47</v>
      </c>
      <c r="I7" s="259">
        <v>29.698</v>
      </c>
      <c r="J7" s="259">
        <v>29.856999999999999</v>
      </c>
      <c r="K7" s="259">
        <f>30993/1000</f>
        <v>30.992999999999999</v>
      </c>
      <c r="L7" s="126">
        <f t="shared" si="0"/>
        <v>3.8048028937937479</v>
      </c>
      <c r="N7" s="79"/>
      <c r="O7" s="79"/>
      <c r="P7" s="79"/>
      <c r="Q7" s="79"/>
      <c r="R7" s="79"/>
      <c r="S7" s="79"/>
    </row>
    <row r="8" spans="1:19" ht="24.75" customHeight="1" x14ac:dyDescent="0.2">
      <c r="A8" s="261" t="s">
        <v>74</v>
      </c>
      <c r="B8" s="256">
        <v>31.622</v>
      </c>
      <c r="C8" s="256">
        <v>47.107999999999997</v>
      </c>
      <c r="D8" s="256">
        <v>73.389999999999986</v>
      </c>
      <c r="E8" s="256">
        <v>82.450999999999993</v>
      </c>
      <c r="F8" s="256">
        <v>101.595</v>
      </c>
      <c r="G8" s="256">
        <v>114.94199999999999</v>
      </c>
      <c r="H8" s="257">
        <v>117.959</v>
      </c>
      <c r="I8" s="256">
        <v>122.77800000000001</v>
      </c>
      <c r="J8" s="256">
        <v>128.91</v>
      </c>
      <c r="K8" s="256">
        <f>133184/1000</f>
        <v>133.184</v>
      </c>
      <c r="L8" s="125">
        <f t="shared" si="0"/>
        <v>3.3154914281281522</v>
      </c>
      <c r="M8" s="109"/>
    </row>
    <row r="9" spans="1:19" x14ac:dyDescent="0.2">
      <c r="A9" s="255" t="s">
        <v>75</v>
      </c>
      <c r="B9" s="256">
        <v>67.900000000000006</v>
      </c>
      <c r="C9" s="256">
        <v>199.333</v>
      </c>
      <c r="D9" s="256">
        <v>238.89400000000001</v>
      </c>
      <c r="E9" s="256">
        <v>230.40299999999999</v>
      </c>
      <c r="F9" s="256">
        <v>242.24700000000001</v>
      </c>
      <c r="G9" s="256">
        <v>255.27699999999999</v>
      </c>
      <c r="H9" s="257">
        <v>256.06599999999997</v>
      </c>
      <c r="I9" s="256">
        <v>257.24700000000001</v>
      </c>
      <c r="J9" s="256">
        <v>256.56299999999999</v>
      </c>
      <c r="K9" s="256">
        <f>262626/1000</f>
        <v>262.62599999999998</v>
      </c>
      <c r="L9" s="127">
        <v>1.58</v>
      </c>
      <c r="M9" s="171"/>
      <c r="N9" s="171"/>
      <c r="O9" s="26"/>
      <c r="P9" s="26"/>
      <c r="Q9" s="26"/>
      <c r="R9" s="26"/>
      <c r="S9" s="26"/>
    </row>
    <row r="10" spans="1:19" x14ac:dyDescent="0.2">
      <c r="A10" s="255" t="s">
        <v>4</v>
      </c>
      <c r="B10" s="256">
        <v>40.1</v>
      </c>
      <c r="C10" s="256">
        <v>64.427000000000007</v>
      </c>
      <c r="D10" s="256">
        <v>70.263000000000005</v>
      </c>
      <c r="E10" s="256">
        <v>74.790000000000006</v>
      </c>
      <c r="F10" s="256">
        <v>79.873999999999995</v>
      </c>
      <c r="G10" s="256">
        <v>84.046000000000006</v>
      </c>
      <c r="H10" s="257">
        <v>85.938000000000002</v>
      </c>
      <c r="I10" s="256">
        <v>86.472999999999999</v>
      </c>
      <c r="J10" s="256">
        <v>86.477999999999994</v>
      </c>
      <c r="K10" s="256">
        <f>85121/1000</f>
        <v>85.120999999999995</v>
      </c>
      <c r="L10" s="125">
        <f t="shared" si="0"/>
        <v>-1.5691852263003301</v>
      </c>
      <c r="O10" s="313"/>
    </row>
    <row r="11" spans="1:19" x14ac:dyDescent="0.2">
      <c r="A11" s="255" t="s">
        <v>136</v>
      </c>
      <c r="B11" s="256">
        <v>15.824</v>
      </c>
      <c r="C11" s="256">
        <v>46.128</v>
      </c>
      <c r="D11" s="256">
        <v>63.392000000000003</v>
      </c>
      <c r="E11" s="256">
        <v>88.436999999999998</v>
      </c>
      <c r="F11" s="256">
        <v>121.31699999999999</v>
      </c>
      <c r="G11" s="256">
        <v>134.32900000000001</v>
      </c>
      <c r="H11" s="257">
        <v>136.244</v>
      </c>
      <c r="I11" s="256">
        <v>152.08000000000001</v>
      </c>
      <c r="J11" s="256">
        <v>174.09200000000001</v>
      </c>
      <c r="K11" s="256">
        <f>187428/1000</f>
        <v>187.428</v>
      </c>
      <c r="L11" s="125">
        <f t="shared" si="0"/>
        <v>7.6603175332582687</v>
      </c>
      <c r="P11" s="173"/>
      <c r="Q11" s="173"/>
      <c r="R11" s="173"/>
      <c r="S11" s="173"/>
    </row>
    <row r="12" spans="1:19" x14ac:dyDescent="0.2">
      <c r="A12" s="255" t="s">
        <v>5</v>
      </c>
      <c r="B12" s="256">
        <v>91.741</v>
      </c>
      <c r="C12" s="256">
        <v>74.435000000000002</v>
      </c>
      <c r="D12" s="256">
        <v>93.385999999999996</v>
      </c>
      <c r="E12" s="256">
        <v>131.654</v>
      </c>
      <c r="F12" s="256">
        <v>137.37</v>
      </c>
      <c r="G12" s="256">
        <v>135.44900000000001</v>
      </c>
      <c r="H12" s="257">
        <v>135.17599999999999</v>
      </c>
      <c r="I12" s="256">
        <v>135.08000000000001</v>
      </c>
      <c r="J12" s="256">
        <v>134.75800000000001</v>
      </c>
      <c r="K12" s="256">
        <f>134940/1000</f>
        <v>134.94</v>
      </c>
      <c r="L12" s="127">
        <f t="shared" si="0"/>
        <v>0.13505691684351795</v>
      </c>
    </row>
    <row r="13" spans="1:19" x14ac:dyDescent="0.2">
      <c r="A13" s="255" t="s">
        <v>103</v>
      </c>
      <c r="B13" s="256">
        <v>75.812999999999874</v>
      </c>
      <c r="C13" s="256">
        <v>125.69200000000023</v>
      </c>
      <c r="D13" s="256">
        <v>224.16799999999967</v>
      </c>
      <c r="E13" s="256">
        <v>253.81299999999976</v>
      </c>
      <c r="F13" s="256">
        <v>196.27099999999999</v>
      </c>
      <c r="G13" s="256">
        <v>215.52099999999999</v>
      </c>
      <c r="H13" s="257">
        <v>226.173</v>
      </c>
      <c r="I13" s="256">
        <v>231.97399999999999</v>
      </c>
      <c r="J13" s="256">
        <v>256.786</v>
      </c>
      <c r="K13" s="256">
        <f>260480/1000</f>
        <v>260.48</v>
      </c>
      <c r="L13" s="125">
        <f t="shared" si="0"/>
        <v>1.4385519459783698</v>
      </c>
      <c r="M13" s="109"/>
    </row>
    <row r="14" spans="1:19" x14ac:dyDescent="0.2">
      <c r="A14" s="262" t="s">
        <v>8</v>
      </c>
      <c r="B14" s="263">
        <f t="shared" ref="B14:J14" si="1">SUM(B8:B13,B5)</f>
        <v>1181.0999999999999</v>
      </c>
      <c r="C14" s="263">
        <f t="shared" si="1"/>
        <v>1717.0600000000002</v>
      </c>
      <c r="D14" s="263">
        <f t="shared" si="1"/>
        <v>2160.2529999999997</v>
      </c>
      <c r="E14" s="263">
        <f t="shared" si="1"/>
        <v>2283.2669999999998</v>
      </c>
      <c r="F14" s="263">
        <f t="shared" si="1"/>
        <v>2299.2339999999999</v>
      </c>
      <c r="G14" s="263">
        <f t="shared" si="1"/>
        <v>2449.183</v>
      </c>
      <c r="H14" s="264">
        <f t="shared" si="1"/>
        <v>2509.8009999999999</v>
      </c>
      <c r="I14" s="265">
        <f t="shared" si="1"/>
        <v>2554.4859999999999</v>
      </c>
      <c r="J14" s="263">
        <f t="shared" si="1"/>
        <v>2622.4079999999999</v>
      </c>
      <c r="K14" s="263">
        <f>SUM(K8:K13,K5)</f>
        <v>2678.6620000000003</v>
      </c>
      <c r="L14" s="128">
        <f>100*(K14-J14)/J14</f>
        <v>2.1451276841742537</v>
      </c>
    </row>
    <row r="15" spans="1:19" x14ac:dyDescent="0.2">
      <c r="A15" s="266" t="s">
        <v>100</v>
      </c>
      <c r="B15" s="267"/>
      <c r="C15" s="267">
        <v>224.06299999999999</v>
      </c>
      <c r="D15" s="267">
        <v>277.38400000000001</v>
      </c>
      <c r="E15" s="267">
        <v>333.68900000000002</v>
      </c>
      <c r="F15" s="267">
        <v>410.96199999999999</v>
      </c>
      <c r="G15" s="267">
        <v>437.80799999999999</v>
      </c>
      <c r="H15" s="268">
        <v>450.553</v>
      </c>
      <c r="I15" s="269">
        <v>474.16699999999997</v>
      </c>
      <c r="J15" s="270">
        <v>520.66600000000005</v>
      </c>
      <c r="K15" s="270">
        <f>540886/1000</f>
        <v>540.88599999999997</v>
      </c>
      <c r="L15" s="129">
        <f t="shared" si="0"/>
        <v>3.8834876869240378</v>
      </c>
      <c r="M15" s="134"/>
      <c r="N15" s="134"/>
    </row>
    <row r="16" spans="1:19" x14ac:dyDescent="0.2">
      <c r="A16" s="271" t="s">
        <v>99</v>
      </c>
      <c r="B16" s="272"/>
      <c r="C16" s="272">
        <v>161.148</v>
      </c>
      <c r="D16" s="272">
        <v>174.608</v>
      </c>
      <c r="E16" s="272">
        <v>265.70999999999998</v>
      </c>
      <c r="F16" s="272">
        <v>284.291</v>
      </c>
      <c r="G16" s="272">
        <v>299.03699999999998</v>
      </c>
      <c r="H16" s="273">
        <v>308.279</v>
      </c>
      <c r="I16" s="274">
        <v>322.29399999999998</v>
      </c>
      <c r="J16" s="275">
        <v>341.5</v>
      </c>
      <c r="K16" s="275">
        <f>358005/1000</f>
        <v>358.005</v>
      </c>
      <c r="L16" s="130">
        <f t="shared" si="0"/>
        <v>4.8330893118594425</v>
      </c>
    </row>
    <row r="17" spans="1:14" x14ac:dyDescent="0.2">
      <c r="A17" s="316" t="s">
        <v>65</v>
      </c>
      <c r="B17" s="316"/>
      <c r="C17" s="316"/>
      <c r="D17" s="316"/>
      <c r="E17" s="316"/>
      <c r="F17" s="316"/>
      <c r="G17" s="316"/>
      <c r="H17" s="316"/>
      <c r="I17" s="316"/>
      <c r="J17" s="316"/>
      <c r="K17" s="316"/>
      <c r="L17" s="316"/>
    </row>
    <row r="18" spans="1:14" x14ac:dyDescent="0.2">
      <c r="A18" s="316" t="s">
        <v>263</v>
      </c>
      <c r="B18" s="316"/>
      <c r="C18" s="316"/>
      <c r="D18" s="316"/>
      <c r="E18" s="316"/>
      <c r="F18" s="316"/>
      <c r="G18" s="316"/>
      <c r="H18" s="316"/>
      <c r="I18" s="316"/>
      <c r="J18" s="316"/>
      <c r="K18" s="316"/>
      <c r="L18" s="316"/>
    </row>
    <row r="19" spans="1:14" x14ac:dyDescent="0.2">
      <c r="A19" s="316" t="s">
        <v>6</v>
      </c>
      <c r="B19" s="316"/>
      <c r="C19" s="316"/>
      <c r="D19" s="316"/>
      <c r="E19" s="316"/>
      <c r="F19" s="316"/>
      <c r="G19" s="316"/>
      <c r="H19" s="316"/>
      <c r="I19" s="316"/>
      <c r="J19" s="316"/>
      <c r="K19" s="316"/>
      <c r="L19" s="316"/>
      <c r="M19" s="173"/>
    </row>
    <row r="20" spans="1:14" x14ac:dyDescent="0.2">
      <c r="A20" s="316" t="s">
        <v>159</v>
      </c>
      <c r="B20" s="316"/>
      <c r="C20" s="316"/>
      <c r="D20" s="316"/>
      <c r="E20" s="316"/>
      <c r="F20" s="316"/>
      <c r="G20" s="316"/>
      <c r="H20" s="316"/>
      <c r="I20" s="316"/>
      <c r="J20" s="316"/>
      <c r="K20" s="316"/>
      <c r="L20" s="316"/>
      <c r="N20" s="109"/>
    </row>
    <row r="21" spans="1:14" ht="23.25" customHeight="1" x14ac:dyDescent="0.2">
      <c r="A21" s="316" t="s">
        <v>247</v>
      </c>
      <c r="B21" s="316"/>
      <c r="C21" s="316"/>
      <c r="D21" s="316"/>
      <c r="E21" s="316"/>
      <c r="F21" s="316"/>
      <c r="G21" s="316"/>
      <c r="H21" s="316"/>
      <c r="I21" s="316"/>
      <c r="J21" s="316"/>
      <c r="K21" s="316"/>
      <c r="L21" s="316"/>
    </row>
    <row r="22" spans="1:14" ht="16.5" customHeight="1" x14ac:dyDescent="0.2">
      <c r="A22" s="316" t="s">
        <v>140</v>
      </c>
      <c r="B22" s="316"/>
      <c r="C22" s="316"/>
      <c r="D22" s="316"/>
      <c r="E22" s="316"/>
      <c r="F22" s="316"/>
      <c r="G22" s="316"/>
      <c r="H22" s="316"/>
      <c r="I22" s="316"/>
      <c r="J22" s="316"/>
      <c r="K22" s="316"/>
      <c r="L22" s="316"/>
    </row>
    <row r="23" spans="1:14" ht="25.5" customHeight="1" x14ac:dyDescent="0.2">
      <c r="A23" s="316" t="s">
        <v>148</v>
      </c>
      <c r="B23" s="316"/>
      <c r="C23" s="316"/>
      <c r="D23" s="316"/>
      <c r="E23" s="316"/>
      <c r="F23" s="316"/>
      <c r="G23" s="316"/>
      <c r="H23" s="316"/>
      <c r="I23" s="316"/>
      <c r="J23" s="316"/>
      <c r="K23" s="316"/>
      <c r="L23" s="316"/>
    </row>
    <row r="24" spans="1:14" ht="12.75" customHeight="1" x14ac:dyDescent="0.2">
      <c r="B24" s="133"/>
      <c r="C24" s="133"/>
      <c r="D24" s="133"/>
      <c r="E24" s="133"/>
      <c r="F24" s="133"/>
      <c r="G24" s="133"/>
      <c r="H24" s="133"/>
      <c r="I24" s="133"/>
      <c r="J24" s="133"/>
      <c r="K24" s="77"/>
      <c r="L24" s="1"/>
    </row>
    <row r="25" spans="1:14" x14ac:dyDescent="0.2">
      <c r="C25" s="135"/>
      <c r="D25" s="135"/>
      <c r="E25" s="135"/>
      <c r="F25" s="135"/>
      <c r="G25" s="135"/>
      <c r="H25" s="135"/>
      <c r="I25" s="136"/>
      <c r="J25" s="136"/>
      <c r="K25" s="35"/>
      <c r="L25" s="79"/>
    </row>
    <row r="26" spans="1:14" x14ac:dyDescent="0.2">
      <c r="K26" s="312"/>
    </row>
    <row r="27" spans="1:14" x14ac:dyDescent="0.2">
      <c r="A27" s="2"/>
      <c r="B27" s="183"/>
      <c r="F27" s="1"/>
      <c r="G27" s="79"/>
      <c r="H27" s="79"/>
      <c r="I27" s="79"/>
      <c r="J27" s="79"/>
      <c r="K27" s="173"/>
      <c r="L27" s="1"/>
    </row>
    <row r="28" spans="1:14" x14ac:dyDescent="0.2">
      <c r="A28" s="2"/>
      <c r="B28" s="183"/>
      <c r="E28" s="107"/>
      <c r="F28" s="107"/>
      <c r="G28" s="108"/>
      <c r="H28" s="108"/>
      <c r="I28" s="108"/>
      <c r="J28" s="108"/>
      <c r="K28" s="173"/>
      <c r="L28" s="1"/>
    </row>
    <row r="29" spans="1:14" x14ac:dyDescent="0.2">
      <c r="A29" s="2"/>
      <c r="B29" s="183"/>
      <c r="F29" s="1"/>
      <c r="G29" s="1"/>
      <c r="H29" s="1"/>
      <c r="I29" s="1"/>
      <c r="J29" s="173"/>
      <c r="K29" s="173"/>
      <c r="L29" s="1"/>
    </row>
    <row r="30" spans="1:14" x14ac:dyDescent="0.2">
      <c r="A30" s="2"/>
      <c r="B30" s="182"/>
      <c r="F30" s="1"/>
      <c r="G30" s="1"/>
      <c r="H30" s="1"/>
      <c r="I30" s="1"/>
      <c r="J30" s="1"/>
      <c r="K30" s="1"/>
      <c r="L30" s="1"/>
    </row>
    <row r="31" spans="1:14" x14ac:dyDescent="0.2">
      <c r="A31" s="2"/>
      <c r="E31" s="77"/>
      <c r="F31" s="77"/>
      <c r="G31" s="1"/>
      <c r="H31" s="76"/>
      <c r="I31" s="110"/>
      <c r="J31" s="76"/>
      <c r="K31" s="76"/>
      <c r="L31" s="1"/>
    </row>
    <row r="32" spans="1:14" x14ac:dyDescent="0.2">
      <c r="B32" s="1"/>
      <c r="C32" s="1"/>
      <c r="D32" s="1"/>
      <c r="E32" s="1"/>
      <c r="F32" s="1"/>
      <c r="G32" s="1"/>
      <c r="H32" s="1"/>
      <c r="I32" s="1"/>
      <c r="J32" s="1"/>
      <c r="K32" s="1"/>
      <c r="L32" s="1"/>
    </row>
    <row r="33" spans="2:12" x14ac:dyDescent="0.2">
      <c r="B33" s="1"/>
      <c r="C33" s="1"/>
      <c r="D33" s="1"/>
      <c r="E33" s="1"/>
      <c r="F33" s="1"/>
      <c r="G33" s="1"/>
      <c r="H33" s="173"/>
      <c r="I33" s="173"/>
      <c r="J33" s="173"/>
      <c r="K33" s="173"/>
      <c r="L33" s="1"/>
    </row>
    <row r="34" spans="2:12" x14ac:dyDescent="0.2">
      <c r="B34" s="1"/>
      <c r="C34" s="1"/>
      <c r="D34" s="1"/>
      <c r="E34" s="1"/>
      <c r="F34" s="109"/>
      <c r="G34" s="1"/>
      <c r="H34" s="1"/>
      <c r="I34" s="1"/>
      <c r="J34" s="1"/>
      <c r="K34" s="1"/>
      <c r="L34" s="1"/>
    </row>
    <row r="35" spans="2:12" x14ac:dyDescent="0.2">
      <c r="B35" s="1"/>
      <c r="C35" s="1"/>
      <c r="D35" s="1"/>
      <c r="E35" s="1"/>
      <c r="F35" s="1"/>
      <c r="G35" s="1"/>
      <c r="H35" s="1"/>
      <c r="I35" s="1"/>
      <c r="J35" s="1"/>
      <c r="K35" s="1"/>
      <c r="L35" s="1"/>
    </row>
    <row r="36" spans="2:12" x14ac:dyDescent="0.2">
      <c r="B36" s="1"/>
      <c r="C36" s="1"/>
      <c r="D36" s="1"/>
      <c r="E36" s="1"/>
      <c r="F36" s="1"/>
      <c r="G36" s="1"/>
      <c r="H36" s="1"/>
      <c r="I36" s="1"/>
      <c r="J36" s="1"/>
      <c r="K36" s="1"/>
      <c r="L36" s="1"/>
    </row>
    <row r="37" spans="2:12" x14ac:dyDescent="0.2">
      <c r="B37" s="1"/>
      <c r="C37" s="1"/>
      <c r="D37" s="1"/>
      <c r="E37" s="1"/>
      <c r="F37" s="1"/>
      <c r="G37" s="1"/>
      <c r="H37" s="1"/>
      <c r="I37" s="1"/>
      <c r="J37" s="1"/>
      <c r="K37" s="1"/>
      <c r="L37" s="1"/>
    </row>
    <row r="38" spans="2:12" x14ac:dyDescent="0.2">
      <c r="B38" s="1"/>
      <c r="C38" s="1"/>
      <c r="D38" s="1"/>
      <c r="E38" s="1"/>
      <c r="F38" s="1"/>
      <c r="G38" s="1"/>
      <c r="H38" s="1"/>
      <c r="I38" s="1"/>
      <c r="J38" s="1"/>
      <c r="K38" s="1"/>
      <c r="L38" s="1"/>
    </row>
    <row r="39" spans="2:12" x14ac:dyDescent="0.2">
      <c r="B39" s="1"/>
      <c r="C39" s="1"/>
      <c r="D39" s="1"/>
      <c r="E39" s="1"/>
      <c r="F39" s="1"/>
      <c r="G39" s="1"/>
      <c r="H39" s="1"/>
      <c r="I39" s="1"/>
      <c r="J39" s="1"/>
      <c r="K39" s="1"/>
      <c r="L39" s="1"/>
    </row>
    <row r="40" spans="2:12" x14ac:dyDescent="0.2">
      <c r="B40" s="1"/>
      <c r="C40" s="1"/>
      <c r="D40" s="1"/>
      <c r="E40" s="1"/>
      <c r="F40" s="1"/>
      <c r="G40" s="1"/>
      <c r="H40" s="1"/>
      <c r="I40" s="1"/>
      <c r="J40" s="1"/>
      <c r="K40" s="1"/>
      <c r="L40" s="1"/>
    </row>
    <row r="41" spans="2:12" x14ac:dyDescent="0.2">
      <c r="B41" s="1"/>
      <c r="C41" s="1"/>
      <c r="D41" s="1"/>
      <c r="E41" s="1"/>
      <c r="F41" s="1"/>
      <c r="G41" s="1"/>
      <c r="H41" s="1"/>
      <c r="I41" s="1"/>
      <c r="J41" s="1"/>
      <c r="K41" s="1"/>
      <c r="L41" s="1"/>
    </row>
    <row r="42" spans="2:12" x14ac:dyDescent="0.2">
      <c r="B42" s="1"/>
      <c r="C42" s="1"/>
      <c r="D42" s="1"/>
      <c r="E42" s="1"/>
      <c r="F42" s="1"/>
      <c r="G42" s="1"/>
      <c r="H42" s="1"/>
      <c r="I42" s="1"/>
      <c r="J42" s="1"/>
      <c r="K42" s="1"/>
      <c r="L42" s="1"/>
    </row>
    <row r="43" spans="2:12" ht="12.75" customHeight="1" x14ac:dyDescent="0.2">
      <c r="B43" s="1"/>
      <c r="C43" s="1"/>
      <c r="D43" s="1"/>
      <c r="E43" s="1"/>
      <c r="F43" s="1"/>
      <c r="G43" s="1"/>
      <c r="H43" s="1"/>
      <c r="I43" s="1"/>
      <c r="J43" s="1"/>
      <c r="K43" s="1"/>
      <c r="L43" s="1"/>
    </row>
    <row r="44" spans="2:12" x14ac:dyDescent="0.2">
      <c r="B44" s="1"/>
      <c r="C44" s="1"/>
      <c r="D44" s="1"/>
      <c r="E44" s="1"/>
      <c r="F44" s="1"/>
      <c r="G44" s="1"/>
      <c r="H44" s="1"/>
      <c r="I44" s="1"/>
      <c r="J44" s="1"/>
      <c r="K44" s="1"/>
      <c r="L44" s="1"/>
    </row>
    <row r="45" spans="2:12" x14ac:dyDescent="0.2">
      <c r="B45" s="1"/>
      <c r="C45" s="1"/>
      <c r="D45" s="1"/>
      <c r="E45" s="1"/>
      <c r="F45" s="1"/>
      <c r="G45" s="1"/>
      <c r="H45" s="1"/>
      <c r="I45" s="1"/>
      <c r="J45" s="1"/>
      <c r="K45" s="1"/>
      <c r="L45" s="1"/>
    </row>
    <row r="46" spans="2:12" x14ac:dyDescent="0.2">
      <c r="B46" s="1"/>
      <c r="C46" s="1"/>
      <c r="D46" s="1"/>
      <c r="E46" s="1"/>
      <c r="F46" s="1"/>
      <c r="G46" s="1"/>
      <c r="H46" s="1"/>
      <c r="I46" s="1"/>
      <c r="J46" s="1"/>
      <c r="K46" s="1"/>
      <c r="L46" s="1"/>
    </row>
    <row r="47" spans="2:12" x14ac:dyDescent="0.2">
      <c r="B47" s="1"/>
      <c r="C47" s="1"/>
      <c r="D47" s="1"/>
      <c r="E47" s="1"/>
      <c r="F47" s="1"/>
      <c r="G47" s="1"/>
      <c r="H47" s="1"/>
      <c r="I47" s="1"/>
      <c r="J47" s="1"/>
      <c r="K47" s="1"/>
      <c r="L47" s="1"/>
    </row>
    <row r="48" spans="2:12" x14ac:dyDescent="0.2">
      <c r="B48" s="1"/>
      <c r="C48" s="1"/>
      <c r="D48" s="1"/>
      <c r="E48" s="1"/>
      <c r="F48" s="1"/>
      <c r="G48" s="1"/>
      <c r="H48" s="1"/>
      <c r="I48" s="1"/>
      <c r="J48" s="1"/>
      <c r="K48" s="1"/>
      <c r="L48" s="1"/>
    </row>
    <row r="49" spans="2:12" x14ac:dyDescent="0.2">
      <c r="B49" s="1"/>
      <c r="C49" s="1"/>
      <c r="D49" s="1"/>
      <c r="E49" s="1"/>
      <c r="F49" s="1"/>
      <c r="G49" s="1"/>
      <c r="H49" s="1"/>
      <c r="I49" s="1"/>
      <c r="J49" s="1"/>
      <c r="K49" s="1"/>
      <c r="L49" s="1"/>
    </row>
    <row r="50" spans="2:12" x14ac:dyDescent="0.2">
      <c r="B50" s="1"/>
      <c r="C50" s="1"/>
      <c r="D50" s="1"/>
      <c r="E50" s="1"/>
      <c r="F50" s="1"/>
      <c r="G50" s="1"/>
      <c r="H50" s="1"/>
      <c r="I50" s="1"/>
      <c r="J50" s="1"/>
      <c r="K50" s="1"/>
      <c r="L50" s="1"/>
    </row>
    <row r="51" spans="2:12" ht="12.75" customHeight="1" x14ac:dyDescent="0.2">
      <c r="B51" s="1"/>
      <c r="C51" s="1"/>
      <c r="D51" s="1"/>
      <c r="E51" s="1"/>
      <c r="F51" s="1"/>
      <c r="G51" s="1"/>
      <c r="H51" s="1"/>
      <c r="I51" s="1"/>
      <c r="J51" s="1"/>
      <c r="K51" s="1"/>
      <c r="L51" s="1"/>
    </row>
    <row r="52" spans="2:12" x14ac:dyDescent="0.2">
      <c r="B52" s="1"/>
      <c r="C52" s="1"/>
      <c r="D52" s="1"/>
      <c r="E52" s="1"/>
      <c r="F52" s="1"/>
      <c r="G52" s="1"/>
      <c r="H52" s="1"/>
      <c r="I52" s="1"/>
      <c r="J52" s="1"/>
      <c r="K52" s="1"/>
      <c r="L52" s="1"/>
    </row>
    <row r="53" spans="2:12" x14ac:dyDescent="0.2">
      <c r="B53" s="1"/>
      <c r="C53" s="1"/>
      <c r="D53" s="1"/>
      <c r="E53" s="1"/>
      <c r="F53" s="1"/>
      <c r="G53" s="1"/>
      <c r="H53" s="1"/>
      <c r="I53" s="1"/>
      <c r="J53" s="1"/>
      <c r="K53" s="1"/>
      <c r="L53" s="1"/>
    </row>
    <row r="54" spans="2:12" x14ac:dyDescent="0.2">
      <c r="B54" s="1"/>
      <c r="C54" s="1"/>
      <c r="D54" s="1"/>
      <c r="E54" s="1"/>
      <c r="F54" s="1"/>
      <c r="G54" s="1"/>
      <c r="H54" s="1"/>
      <c r="I54" s="1"/>
      <c r="J54" s="1"/>
      <c r="K54" s="1"/>
      <c r="L54" s="1"/>
    </row>
    <row r="55" spans="2:12" x14ac:dyDescent="0.2">
      <c r="B55" s="1"/>
      <c r="C55" s="1"/>
      <c r="D55" s="1"/>
      <c r="E55" s="1"/>
      <c r="F55" s="1"/>
      <c r="G55" s="1"/>
      <c r="H55" s="1"/>
      <c r="I55" s="1"/>
      <c r="J55" s="1"/>
      <c r="K55" s="1"/>
      <c r="L55" s="1"/>
    </row>
    <row r="56" spans="2:12" x14ac:dyDescent="0.2">
      <c r="F56" s="1"/>
      <c r="G56" s="1"/>
      <c r="H56" s="1"/>
      <c r="I56" s="1"/>
      <c r="J56" s="1"/>
      <c r="K56" s="1"/>
      <c r="L56" s="1"/>
    </row>
    <row r="57" spans="2:12" x14ac:dyDescent="0.2">
      <c r="D57" s="36"/>
      <c r="F57" s="1"/>
      <c r="G57" s="1"/>
      <c r="H57" s="1"/>
      <c r="I57" s="1"/>
      <c r="J57" s="1"/>
      <c r="K57" s="1"/>
      <c r="L57" s="1"/>
    </row>
    <row r="58" spans="2:12" x14ac:dyDescent="0.2">
      <c r="F58" s="1"/>
      <c r="G58" s="1"/>
      <c r="H58" s="1"/>
      <c r="I58" s="1"/>
      <c r="J58" s="1"/>
      <c r="K58" s="1"/>
      <c r="L58" s="1"/>
    </row>
  </sheetData>
  <mergeCells count="19">
    <mergeCell ref="A20:L20"/>
    <mergeCell ref="A22:L22"/>
    <mergeCell ref="A21:L21"/>
    <mergeCell ref="A23:L23"/>
    <mergeCell ref="A17:L17"/>
    <mergeCell ref="L3:L4"/>
    <mergeCell ref="A18:L18"/>
    <mergeCell ref="A19:L19"/>
    <mergeCell ref="G3:G4"/>
    <mergeCell ref="H3:H4"/>
    <mergeCell ref="J3:J4"/>
    <mergeCell ref="I3:I4"/>
    <mergeCell ref="K3:K4"/>
    <mergeCell ref="A3:A4"/>
    <mergeCell ref="B3:B4"/>
    <mergeCell ref="C3:C4"/>
    <mergeCell ref="D3:D4"/>
    <mergeCell ref="F3:F4"/>
    <mergeCell ref="E3:E4"/>
  </mergeCells>
  <phoneticPr fontId="0" type="noConversion"/>
  <pageMargins left="0.78740157499999996" right="0.78740157499999996" top="0.984251969" bottom="0.984251969" header="0.4921259845" footer="0.4921259845"/>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37"/>
  <sheetViews>
    <sheetView showGridLines="0" workbookViewId="0">
      <selection sqref="A1:J1"/>
    </sheetView>
  </sheetViews>
  <sheetFormatPr baseColWidth="10" defaultColWidth="11.42578125" defaultRowHeight="12.75" x14ac:dyDescent="0.2"/>
  <cols>
    <col min="1" max="1" width="32.7109375" customWidth="1"/>
    <col min="2" max="2" width="9" customWidth="1"/>
    <col min="3" max="3" width="10.85546875" customWidth="1"/>
    <col min="4" max="4" width="14.140625" customWidth="1"/>
    <col min="5" max="5" width="11.5703125" customWidth="1"/>
    <col min="6" max="6" width="9.42578125" customWidth="1"/>
    <col min="7" max="7" width="11" customWidth="1"/>
    <col min="8" max="8" width="8.28515625" customWidth="1"/>
    <col min="9" max="9" width="9.42578125" customWidth="1"/>
    <col min="10" max="10" width="9.85546875" style="277" customWidth="1"/>
    <col min="11" max="11" width="11.42578125" style="184"/>
  </cols>
  <sheetData>
    <row r="1" spans="1:14" ht="31.5" customHeight="1" x14ac:dyDescent="0.2">
      <c r="A1" s="325" t="s">
        <v>253</v>
      </c>
      <c r="B1" s="325"/>
      <c r="C1" s="325"/>
      <c r="D1" s="325"/>
      <c r="E1" s="325"/>
      <c r="F1" s="325"/>
      <c r="G1" s="325"/>
      <c r="H1" s="325"/>
      <c r="I1" s="325"/>
      <c r="J1" s="325"/>
    </row>
    <row r="2" spans="1:14" ht="9" customHeight="1" x14ac:dyDescent="0.25">
      <c r="A2" s="115"/>
    </row>
    <row r="3" spans="1:14" s="254" customFormat="1" ht="47.25" customHeight="1" x14ac:dyDescent="0.2">
      <c r="A3" s="250"/>
      <c r="B3" s="251" t="s">
        <v>47</v>
      </c>
      <c r="C3" s="251" t="s">
        <v>48</v>
      </c>
      <c r="D3" s="251" t="s">
        <v>0</v>
      </c>
      <c r="E3" s="251" t="s">
        <v>66</v>
      </c>
      <c r="F3" s="251" t="s">
        <v>55</v>
      </c>
      <c r="G3" s="251" t="s">
        <v>68</v>
      </c>
      <c r="H3" s="251" t="s">
        <v>7</v>
      </c>
      <c r="I3" s="251" t="s">
        <v>160</v>
      </c>
      <c r="J3" s="252" t="s">
        <v>252</v>
      </c>
      <c r="K3" s="253" t="s">
        <v>248</v>
      </c>
    </row>
    <row r="4" spans="1:14" s="80" customFormat="1" ht="15.75" customHeight="1" x14ac:dyDescent="0.2">
      <c r="A4" s="137" t="s">
        <v>50</v>
      </c>
      <c r="B4" s="245" t="s">
        <v>150</v>
      </c>
      <c r="C4" s="245" t="s">
        <v>150</v>
      </c>
      <c r="D4" s="245" t="s">
        <v>150</v>
      </c>
      <c r="E4" s="245" t="s">
        <v>150</v>
      </c>
      <c r="F4" s="245">
        <v>240.50700000000001</v>
      </c>
      <c r="G4" s="245">
        <v>83.471000000000004</v>
      </c>
      <c r="H4" s="245">
        <v>14.615</v>
      </c>
      <c r="I4" s="245">
        <v>338.59300000000002</v>
      </c>
      <c r="J4" s="278">
        <v>1.4626384427290597</v>
      </c>
      <c r="K4" s="241">
        <f>100*I4/$I$29</f>
        <v>12.640377920021267</v>
      </c>
    </row>
    <row r="5" spans="1:14" s="81" customFormat="1" ht="15.75" customHeight="1" x14ac:dyDescent="0.2">
      <c r="A5" s="138" t="s">
        <v>51</v>
      </c>
      <c r="B5" s="246" t="s">
        <v>150</v>
      </c>
      <c r="C5" s="246" t="s">
        <v>150</v>
      </c>
      <c r="D5" s="246" t="s">
        <v>150</v>
      </c>
      <c r="E5" s="246" t="s">
        <v>150</v>
      </c>
      <c r="F5" s="246">
        <v>61.648000000000003</v>
      </c>
      <c r="G5" s="246">
        <v>12.083</v>
      </c>
      <c r="H5" s="246">
        <v>4.625</v>
      </c>
      <c r="I5" s="246">
        <v>78.355999999999995</v>
      </c>
      <c r="J5" s="279">
        <v>-2.5518015719097682E-2</v>
      </c>
      <c r="K5" s="242">
        <f t="shared" ref="K5:K30" si="0">100*I5/$I$29</f>
        <v>2.925191756182751</v>
      </c>
      <c r="N5" s="240"/>
    </row>
    <row r="6" spans="1:14" s="80" customFormat="1" ht="15.75" customHeight="1" x14ac:dyDescent="0.2">
      <c r="A6" s="137" t="s">
        <v>58</v>
      </c>
      <c r="B6" s="245">
        <v>1071.923</v>
      </c>
      <c r="C6" s="245">
        <v>195.929</v>
      </c>
      <c r="D6" s="245">
        <v>30.992999999999999</v>
      </c>
      <c r="E6" s="245">
        <v>119.661</v>
      </c>
      <c r="F6" s="245" t="s">
        <v>150</v>
      </c>
      <c r="G6" s="245">
        <v>4.1100000000000003</v>
      </c>
      <c r="H6" s="245">
        <v>192.267</v>
      </c>
      <c r="I6" s="245">
        <v>1614.883</v>
      </c>
      <c r="J6" s="278">
        <v>1.8968703721114246</v>
      </c>
      <c r="K6" s="241">
        <f t="shared" si="0"/>
        <v>60.286926831380754</v>
      </c>
    </row>
    <row r="7" spans="1:14" s="80" customFormat="1" ht="15.75" customHeight="1" x14ac:dyDescent="0.2">
      <c r="A7" s="137" t="s">
        <v>69</v>
      </c>
      <c r="B7" s="245">
        <v>35.841000000000001</v>
      </c>
      <c r="C7" s="245">
        <v>1.474</v>
      </c>
      <c r="D7" s="245" t="s">
        <v>150</v>
      </c>
      <c r="E7" s="245" t="s">
        <v>150</v>
      </c>
      <c r="F7" s="245" t="s">
        <v>150</v>
      </c>
      <c r="G7" s="245" t="s">
        <v>150</v>
      </c>
      <c r="H7" s="245">
        <v>31.475000000000001</v>
      </c>
      <c r="I7" s="245">
        <v>68.790000000000006</v>
      </c>
      <c r="J7" s="278">
        <v>1.6656074959726881</v>
      </c>
      <c r="K7" s="241">
        <f t="shared" si="0"/>
        <v>2.568073164886052</v>
      </c>
    </row>
    <row r="8" spans="1:14" s="82" customFormat="1" ht="15.75" customHeight="1" x14ac:dyDescent="0.2">
      <c r="A8" s="138" t="s">
        <v>51</v>
      </c>
      <c r="B8" s="246">
        <v>24.027999999999999</v>
      </c>
      <c r="C8" s="246">
        <v>1.474</v>
      </c>
      <c r="D8" s="246" t="s">
        <v>150</v>
      </c>
      <c r="E8" s="246" t="s">
        <v>150</v>
      </c>
      <c r="F8" s="246" t="s">
        <v>150</v>
      </c>
      <c r="G8" s="246" t="s">
        <v>150</v>
      </c>
      <c r="H8" s="246">
        <v>11.925000000000001</v>
      </c>
      <c r="I8" s="246">
        <v>37.427</v>
      </c>
      <c r="J8" s="279">
        <v>4.6352987223573487</v>
      </c>
      <c r="K8" s="242">
        <f t="shared" si="0"/>
        <v>1.3972274217501126</v>
      </c>
    </row>
    <row r="9" spans="1:14" s="80" customFormat="1" ht="15.75" customHeight="1" x14ac:dyDescent="0.2">
      <c r="A9" s="137" t="s">
        <v>59</v>
      </c>
      <c r="B9" s="245" t="s">
        <v>150</v>
      </c>
      <c r="C9" s="245" t="s">
        <v>150</v>
      </c>
      <c r="D9" s="245" t="s">
        <v>150</v>
      </c>
      <c r="E9" s="245" t="s">
        <v>150</v>
      </c>
      <c r="F9" s="245" t="s">
        <v>150</v>
      </c>
      <c r="G9" s="245" t="s">
        <v>150</v>
      </c>
      <c r="H9" s="245">
        <v>5.92</v>
      </c>
      <c r="I9" s="245">
        <v>5.92</v>
      </c>
      <c r="J9" s="278">
        <v>-4.3000323310701587</v>
      </c>
      <c r="K9" s="241">
        <f t="shared" si="0"/>
        <v>0.22100586038850742</v>
      </c>
      <c r="N9" s="82"/>
    </row>
    <row r="10" spans="1:14" s="80" customFormat="1" ht="15.75" customHeight="1" x14ac:dyDescent="0.2">
      <c r="A10" s="137" t="s">
        <v>70</v>
      </c>
      <c r="B10" s="245">
        <v>9.8810000000000002</v>
      </c>
      <c r="C10" s="245" t="s">
        <v>150</v>
      </c>
      <c r="D10" s="245">
        <v>133.184</v>
      </c>
      <c r="E10" s="245" t="s">
        <v>150</v>
      </c>
      <c r="F10" s="245">
        <v>6.5000000000000002E-2</v>
      </c>
      <c r="G10" s="245">
        <v>11.36</v>
      </c>
      <c r="H10" s="245">
        <v>7.6970000000000001</v>
      </c>
      <c r="I10" s="245">
        <v>162.18700000000001</v>
      </c>
      <c r="J10" s="278">
        <v>4.004027112470582</v>
      </c>
      <c r="K10" s="241">
        <f t="shared" si="0"/>
        <v>6.0547766011538604</v>
      </c>
      <c r="L10" s="239"/>
    </row>
    <row r="11" spans="1:14" s="81" customFormat="1" ht="15.75" customHeight="1" x14ac:dyDescent="0.2">
      <c r="A11" s="138" t="s">
        <v>51</v>
      </c>
      <c r="B11" s="246">
        <v>0.189</v>
      </c>
      <c r="C11" s="246" t="s">
        <v>150</v>
      </c>
      <c r="D11" s="246">
        <v>54.061999999999998</v>
      </c>
      <c r="E11" s="246" t="s">
        <v>150</v>
      </c>
      <c r="F11" s="247" t="s">
        <v>161</v>
      </c>
      <c r="G11" s="246">
        <v>7.5369999999999999</v>
      </c>
      <c r="H11" s="246">
        <v>1.6379999999999999</v>
      </c>
      <c r="I11" s="246">
        <v>63.448</v>
      </c>
      <c r="J11" s="279">
        <v>8.517479646986386</v>
      </c>
      <c r="K11" s="242">
        <f t="shared" si="0"/>
        <v>2.3686452415422328</v>
      </c>
    </row>
    <row r="12" spans="1:14" s="80" customFormat="1" ht="15.75" customHeight="1" x14ac:dyDescent="0.2">
      <c r="A12" s="137" t="s">
        <v>145</v>
      </c>
      <c r="B12" s="245" t="s">
        <v>150</v>
      </c>
      <c r="C12" s="245" t="s">
        <v>150</v>
      </c>
      <c r="D12" s="245" t="s">
        <v>150</v>
      </c>
      <c r="E12" s="245" t="s">
        <v>150</v>
      </c>
      <c r="F12" s="245">
        <v>6.391</v>
      </c>
      <c r="G12" s="245" t="s">
        <v>150</v>
      </c>
      <c r="H12" s="245">
        <v>187.71600000000001</v>
      </c>
      <c r="I12" s="245">
        <v>194.107</v>
      </c>
      <c r="J12" s="278">
        <v>7.4813395645529246</v>
      </c>
      <c r="K12" s="241">
        <f t="shared" si="0"/>
        <v>7.2464163078432451</v>
      </c>
    </row>
    <row r="13" spans="1:14" s="82" customFormat="1" ht="15.75" customHeight="1" x14ac:dyDescent="0.2">
      <c r="A13" s="138" t="s">
        <v>51</v>
      </c>
      <c r="B13" s="246" t="s">
        <v>150</v>
      </c>
      <c r="C13" s="246" t="s">
        <v>150</v>
      </c>
      <c r="D13" s="246" t="s">
        <v>150</v>
      </c>
      <c r="E13" s="246" t="s">
        <v>150</v>
      </c>
      <c r="F13" s="246">
        <v>6.391</v>
      </c>
      <c r="G13" s="246" t="s">
        <v>150</v>
      </c>
      <c r="H13" s="246">
        <v>186.58799999999999</v>
      </c>
      <c r="I13" s="246">
        <v>192.97900000000001</v>
      </c>
      <c r="J13" s="279">
        <v>7.4642906863427534</v>
      </c>
      <c r="K13" s="242">
        <f t="shared" si="0"/>
        <v>7.2043057317421919</v>
      </c>
    </row>
    <row r="14" spans="1:14" s="83" customFormat="1" ht="15.75" customHeight="1" x14ac:dyDescent="0.2">
      <c r="A14" s="137" t="s">
        <v>61</v>
      </c>
      <c r="B14" s="245" t="s">
        <v>150</v>
      </c>
      <c r="C14" s="245" t="s">
        <v>150</v>
      </c>
      <c r="D14" s="245" t="s">
        <v>150</v>
      </c>
      <c r="E14" s="245" t="s">
        <v>150</v>
      </c>
      <c r="F14" s="245">
        <v>0.125</v>
      </c>
      <c r="G14" s="245" t="s">
        <v>150</v>
      </c>
      <c r="H14" s="245">
        <v>10.439</v>
      </c>
      <c r="I14" s="245">
        <v>10.564</v>
      </c>
      <c r="J14" s="278">
        <v>-4.9316054715622748</v>
      </c>
      <c r="K14" s="241">
        <f t="shared" si="0"/>
        <v>0.39437599816624874</v>
      </c>
    </row>
    <row r="15" spans="1:14" s="82" customFormat="1" ht="15.75" customHeight="1" x14ac:dyDescent="0.2">
      <c r="A15" s="138" t="s">
        <v>51</v>
      </c>
      <c r="B15" s="246" t="s">
        <v>150</v>
      </c>
      <c r="C15" s="246" t="s">
        <v>150</v>
      </c>
      <c r="D15" s="246" t="s">
        <v>150</v>
      </c>
      <c r="E15" s="246" t="s">
        <v>150</v>
      </c>
      <c r="F15" s="246">
        <v>0.125</v>
      </c>
      <c r="G15" s="246" t="s">
        <v>150</v>
      </c>
      <c r="H15" s="246">
        <v>4.3010000000000002</v>
      </c>
      <c r="I15" s="246">
        <v>4.4260000000000002</v>
      </c>
      <c r="J15" s="279">
        <v>-11.088790678987545</v>
      </c>
      <c r="K15" s="242">
        <f t="shared" si="0"/>
        <v>0.16523174629721857</v>
      </c>
    </row>
    <row r="16" spans="1:14" s="83" customFormat="1" ht="15.75" customHeight="1" x14ac:dyDescent="0.2">
      <c r="A16" s="137" t="s">
        <v>62</v>
      </c>
      <c r="B16" s="245" t="s">
        <v>150</v>
      </c>
      <c r="C16" s="245" t="s">
        <v>150</v>
      </c>
      <c r="D16" s="245" t="s">
        <v>150</v>
      </c>
      <c r="E16" s="245" t="s">
        <v>150</v>
      </c>
      <c r="F16" s="245">
        <v>0.46400000000000002</v>
      </c>
      <c r="G16" s="245" t="s">
        <v>150</v>
      </c>
      <c r="H16" s="245">
        <v>14.797000000000001</v>
      </c>
      <c r="I16" s="245">
        <v>15.260999999999999</v>
      </c>
      <c r="J16" s="278">
        <v>4.3415834814713525</v>
      </c>
      <c r="K16" s="241">
        <f t="shared" si="0"/>
        <v>0.56972473570760329</v>
      </c>
    </row>
    <row r="17" spans="1:16" s="84" customFormat="1" ht="15.75" customHeight="1" x14ac:dyDescent="0.2">
      <c r="A17" s="138" t="s">
        <v>51</v>
      </c>
      <c r="B17" s="246" t="s">
        <v>150</v>
      </c>
      <c r="C17" s="246" t="s">
        <v>150</v>
      </c>
      <c r="D17" s="246" t="s">
        <v>150</v>
      </c>
      <c r="E17" s="246" t="s">
        <v>150</v>
      </c>
      <c r="F17" s="246">
        <v>0.46400000000000002</v>
      </c>
      <c r="G17" s="246" t="s">
        <v>150</v>
      </c>
      <c r="H17" s="246">
        <v>14.797000000000001</v>
      </c>
      <c r="I17" s="246">
        <v>15.260999999999999</v>
      </c>
      <c r="J17" s="279">
        <v>4.3415834814713525</v>
      </c>
      <c r="K17" s="242">
        <f t="shared" si="0"/>
        <v>0.56972473570760329</v>
      </c>
    </row>
    <row r="18" spans="1:16" s="83" customFormat="1" ht="15.75" customHeight="1" x14ac:dyDescent="0.2">
      <c r="A18" s="137" t="s">
        <v>71</v>
      </c>
      <c r="B18" s="245" t="s">
        <v>150</v>
      </c>
      <c r="C18" s="245">
        <v>103.256</v>
      </c>
      <c r="D18" s="245" t="s">
        <v>150</v>
      </c>
      <c r="E18" s="245" t="s">
        <v>150</v>
      </c>
      <c r="F18" s="245" t="s">
        <v>150</v>
      </c>
      <c r="G18" s="245" t="s">
        <v>150</v>
      </c>
      <c r="H18" s="245" t="s">
        <v>150</v>
      </c>
      <c r="I18" s="245">
        <v>103.256</v>
      </c>
      <c r="J18" s="278">
        <v>0</v>
      </c>
      <c r="K18" s="241">
        <f t="shared" si="0"/>
        <v>3.8547603243708992</v>
      </c>
    </row>
    <row r="19" spans="1:16" s="84" customFormat="1" ht="15.75" customHeight="1" x14ac:dyDescent="0.2">
      <c r="A19" s="138" t="s">
        <v>51</v>
      </c>
      <c r="B19" s="246" t="s">
        <v>150</v>
      </c>
      <c r="C19" s="246">
        <v>25.567</v>
      </c>
      <c r="D19" s="246" t="s">
        <v>150</v>
      </c>
      <c r="E19" s="246" t="s">
        <v>150</v>
      </c>
      <c r="F19" s="246" t="s">
        <v>150</v>
      </c>
      <c r="G19" s="246" t="s">
        <v>150</v>
      </c>
      <c r="H19" s="246" t="s">
        <v>150</v>
      </c>
      <c r="I19" s="246">
        <v>25.567</v>
      </c>
      <c r="J19" s="279">
        <v>0</v>
      </c>
      <c r="K19" s="242">
        <f t="shared" si="0"/>
        <v>0.95446905955286632</v>
      </c>
      <c r="P19" s="83"/>
    </row>
    <row r="20" spans="1:16" s="83" customFormat="1" ht="15.75" customHeight="1" x14ac:dyDescent="0.2">
      <c r="A20" s="137" t="s">
        <v>72</v>
      </c>
      <c r="B20" s="245" t="s">
        <v>150</v>
      </c>
      <c r="C20" s="245" t="s">
        <v>150</v>
      </c>
      <c r="D20" s="245" t="s">
        <v>150</v>
      </c>
      <c r="E20" s="245" t="s">
        <v>150</v>
      </c>
      <c r="F20" s="245">
        <v>0.19900000000000001</v>
      </c>
      <c r="G20" s="245" t="s">
        <v>150</v>
      </c>
      <c r="H20" s="245">
        <v>31.684000000000001</v>
      </c>
      <c r="I20" s="245">
        <v>31.882999999999999</v>
      </c>
      <c r="J20" s="278">
        <v>0.54874010533287076</v>
      </c>
      <c r="K20" s="241">
        <f t="shared" si="0"/>
        <v>1.1902584200619564</v>
      </c>
    </row>
    <row r="21" spans="1:16" s="84" customFormat="1" ht="15.75" customHeight="1" x14ac:dyDescent="0.2">
      <c r="A21" s="138" t="s">
        <v>51</v>
      </c>
      <c r="B21" s="246" t="s">
        <v>150</v>
      </c>
      <c r="C21" s="246" t="s">
        <v>150</v>
      </c>
      <c r="D21" s="246" t="s">
        <v>150</v>
      </c>
      <c r="E21" s="246" t="s">
        <v>150</v>
      </c>
      <c r="F21" s="246">
        <v>0.19900000000000001</v>
      </c>
      <c r="G21" s="246" t="s">
        <v>150</v>
      </c>
      <c r="H21" s="246">
        <v>30.866</v>
      </c>
      <c r="I21" s="246">
        <v>31.065000000000001</v>
      </c>
      <c r="J21" s="279">
        <v>0.56327085558900647</v>
      </c>
      <c r="K21" s="242">
        <f t="shared" si="0"/>
        <v>1.1597207859744902</v>
      </c>
    </row>
    <row r="22" spans="1:16" s="83" customFormat="1" ht="15.75" customHeight="1" x14ac:dyDescent="0.2">
      <c r="A22" s="137" t="s">
        <v>73</v>
      </c>
      <c r="B22" s="245">
        <v>0.51500000000000001</v>
      </c>
      <c r="C22" s="245" t="s">
        <v>150</v>
      </c>
      <c r="D22" s="245" t="s">
        <v>150</v>
      </c>
      <c r="E22" s="245" t="s">
        <v>150</v>
      </c>
      <c r="F22" s="245">
        <v>2.9969999999999999</v>
      </c>
      <c r="G22" s="245" t="s">
        <v>150</v>
      </c>
      <c r="H22" s="245">
        <v>58.56</v>
      </c>
      <c r="I22" s="245">
        <v>62.072000000000003</v>
      </c>
      <c r="J22" s="278">
        <v>-1.7718215936729863E-2</v>
      </c>
      <c r="K22" s="241">
        <f t="shared" si="0"/>
        <v>2.3172763118303097</v>
      </c>
      <c r="P22" s="84"/>
    </row>
    <row r="23" spans="1:16" s="84" customFormat="1" ht="15.75" customHeight="1" x14ac:dyDescent="0.2">
      <c r="A23" s="138" t="s">
        <v>51</v>
      </c>
      <c r="B23" s="247" t="s">
        <v>161</v>
      </c>
      <c r="C23" s="246" t="s">
        <v>150</v>
      </c>
      <c r="D23" s="246" t="s">
        <v>150</v>
      </c>
      <c r="E23" s="246" t="s">
        <v>150</v>
      </c>
      <c r="F23" s="246">
        <v>2.9969999999999999</v>
      </c>
      <c r="G23" s="246" t="s">
        <v>150</v>
      </c>
      <c r="H23" s="246">
        <v>42.195999999999998</v>
      </c>
      <c r="I23" s="246">
        <v>45.213999999999999</v>
      </c>
      <c r="J23" s="279">
        <v>0.16171551361290179</v>
      </c>
      <c r="K23" s="242">
        <f t="shared" si="0"/>
        <v>1.6879322587172252</v>
      </c>
    </row>
    <row r="24" spans="1:16" s="83" customFormat="1" ht="15.75" customHeight="1" x14ac:dyDescent="0.2">
      <c r="A24" s="137" t="s">
        <v>63</v>
      </c>
      <c r="B24" s="245">
        <v>1.8440000000000001</v>
      </c>
      <c r="C24" s="245" t="s">
        <v>150</v>
      </c>
      <c r="D24" s="245" t="s">
        <v>150</v>
      </c>
      <c r="E24" s="245" t="s">
        <v>150</v>
      </c>
      <c r="F24" s="245" t="s">
        <v>150</v>
      </c>
      <c r="G24" s="245" t="s">
        <v>150</v>
      </c>
      <c r="H24" s="245">
        <v>18.907</v>
      </c>
      <c r="I24" s="245">
        <v>20.751000000000001</v>
      </c>
      <c r="J24" s="278">
        <v>2.1461973910903271</v>
      </c>
      <c r="K24" s="241">
        <f t="shared" si="0"/>
        <v>0.77467780556113464</v>
      </c>
      <c r="N24" s="111"/>
    </row>
    <row r="25" spans="1:16" s="84" customFormat="1" ht="15.75" customHeight="1" x14ac:dyDescent="0.2">
      <c r="A25" s="138" t="s">
        <v>51</v>
      </c>
      <c r="B25" s="246" t="s">
        <v>150</v>
      </c>
      <c r="C25" s="246" t="s">
        <v>150</v>
      </c>
      <c r="D25" s="246" t="s">
        <v>150</v>
      </c>
      <c r="E25" s="246" t="s">
        <v>150</v>
      </c>
      <c r="F25" s="246" t="s">
        <v>150</v>
      </c>
      <c r="G25" s="246" t="s">
        <v>150</v>
      </c>
      <c r="H25" s="246">
        <v>0.88400000000000001</v>
      </c>
      <c r="I25" s="246">
        <v>0.88400000000000001</v>
      </c>
      <c r="J25" s="279">
        <v>-6.1571125265392785</v>
      </c>
      <c r="K25" s="242">
        <f t="shared" si="0"/>
        <v>3.3001550774229824E-2</v>
      </c>
    </row>
    <row r="26" spans="1:16" s="83" customFormat="1" ht="15.75" customHeight="1" x14ac:dyDescent="0.2">
      <c r="A26" s="137" t="s">
        <v>64</v>
      </c>
      <c r="B26" s="245" t="s">
        <v>150</v>
      </c>
      <c r="C26" s="245" t="s">
        <v>150</v>
      </c>
      <c r="D26" s="245" t="s">
        <v>150</v>
      </c>
      <c r="E26" s="245" t="s">
        <v>150</v>
      </c>
      <c r="F26" s="245" t="s">
        <v>150</v>
      </c>
      <c r="G26" s="245" t="s">
        <v>150</v>
      </c>
      <c r="H26" s="245">
        <v>3.0510000000000002</v>
      </c>
      <c r="I26" s="245">
        <v>3.0510000000000002</v>
      </c>
      <c r="J26" s="278">
        <v>4.737384140061792</v>
      </c>
      <c r="K26" s="241">
        <f t="shared" si="0"/>
        <v>0.11390014865630678</v>
      </c>
    </row>
    <row r="27" spans="1:16" s="85" customFormat="1" ht="15.75" customHeight="1" x14ac:dyDescent="0.2">
      <c r="A27" s="137" t="s">
        <v>52</v>
      </c>
      <c r="B27" s="245" t="s">
        <v>150</v>
      </c>
      <c r="C27" s="245" t="s">
        <v>150</v>
      </c>
      <c r="D27" s="245" t="s">
        <v>150</v>
      </c>
      <c r="E27" s="245" t="s">
        <v>150</v>
      </c>
      <c r="F27" s="245">
        <v>11.878</v>
      </c>
      <c r="G27" s="245">
        <v>1.3859999999999999</v>
      </c>
      <c r="H27" s="245">
        <v>34.08</v>
      </c>
      <c r="I27" s="245">
        <v>47.344000000000001</v>
      </c>
      <c r="J27" s="278">
        <v>-0.27173340635729781</v>
      </c>
      <c r="K27" s="241">
        <f t="shared" si="0"/>
        <v>1.7674495699718744</v>
      </c>
    </row>
    <row r="28" spans="1:16" s="84" customFormat="1" ht="15.75" customHeight="1" x14ac:dyDescent="0.2">
      <c r="A28" s="138" t="s">
        <v>51</v>
      </c>
      <c r="B28" s="246" t="s">
        <v>150</v>
      </c>
      <c r="C28" s="246" t="s">
        <v>150</v>
      </c>
      <c r="D28" s="246" t="s">
        <v>150</v>
      </c>
      <c r="E28" s="246" t="s">
        <v>150</v>
      </c>
      <c r="F28" s="246">
        <v>11.878</v>
      </c>
      <c r="G28" s="246">
        <v>1.3859999999999999</v>
      </c>
      <c r="H28" s="246">
        <v>32.994999999999997</v>
      </c>
      <c r="I28" s="246">
        <v>46.259</v>
      </c>
      <c r="J28" s="279">
        <v>-0.15971337923294412</v>
      </c>
      <c r="K28" s="242">
        <f t="shared" si="0"/>
        <v>1.7269442729243181</v>
      </c>
    </row>
    <row r="29" spans="1:16" s="83" customFormat="1" ht="15.75" customHeight="1" x14ac:dyDescent="0.2">
      <c r="A29" s="194" t="s">
        <v>9</v>
      </c>
      <c r="B29" s="248">
        <v>1120.0039999999999</v>
      </c>
      <c r="C29" s="248">
        <v>300.65899999999999</v>
      </c>
      <c r="D29" s="248">
        <v>164.17699999999999</v>
      </c>
      <c r="E29" s="248">
        <v>119.661</v>
      </c>
      <c r="F29" s="248">
        <v>262.62599999999998</v>
      </c>
      <c r="G29" s="248">
        <v>100.327</v>
      </c>
      <c r="H29" s="248">
        <v>611.20799999999997</v>
      </c>
      <c r="I29" s="248">
        <v>2678.6619999999998</v>
      </c>
      <c r="J29" s="280">
        <v>2.1451276841742399</v>
      </c>
      <c r="K29" s="243">
        <f t="shared" si="0"/>
        <v>99.999999999999986</v>
      </c>
    </row>
    <row r="30" spans="1:16" s="85" customFormat="1" ht="15.75" customHeight="1" thickBot="1" x14ac:dyDescent="0.25">
      <c r="A30" s="139" t="s">
        <v>51</v>
      </c>
      <c r="B30" s="249">
        <v>24.238</v>
      </c>
      <c r="C30" s="249">
        <v>27.041</v>
      </c>
      <c r="D30" s="249">
        <v>54.061999999999998</v>
      </c>
      <c r="E30" s="249" t="s">
        <v>150</v>
      </c>
      <c r="F30" s="249">
        <v>83.724000000000004</v>
      </c>
      <c r="G30" s="249">
        <v>21.006</v>
      </c>
      <c r="H30" s="249">
        <v>330.815</v>
      </c>
      <c r="I30" s="249">
        <v>540.88599999999997</v>
      </c>
      <c r="J30" s="281">
        <v>3.8834876869240551</v>
      </c>
      <c r="K30" s="140">
        <f t="shared" si="0"/>
        <v>20.192394561165241</v>
      </c>
    </row>
    <row r="31" spans="1:16" s="85" customFormat="1" ht="12.75" customHeight="1" x14ac:dyDescent="0.2">
      <c r="B31" s="116"/>
      <c r="C31" s="116"/>
      <c r="D31" s="116"/>
      <c r="E31" s="117"/>
      <c r="F31" s="117"/>
      <c r="G31" s="118"/>
      <c r="H31" s="118"/>
      <c r="I31" s="118" t="s">
        <v>151</v>
      </c>
      <c r="J31" s="282"/>
      <c r="K31" s="244"/>
    </row>
    <row r="32" spans="1:16" s="85" customFormat="1" ht="12.75" customHeight="1" x14ac:dyDescent="0.2">
      <c r="A32" s="327" t="s">
        <v>162</v>
      </c>
      <c r="B32" s="327"/>
      <c r="C32" s="327"/>
      <c r="D32" s="327"/>
      <c r="E32" s="327"/>
      <c r="F32" s="327"/>
      <c r="G32" s="327"/>
      <c r="H32" s="327"/>
      <c r="I32" s="328"/>
      <c r="J32" s="282"/>
      <c r="K32" s="244"/>
    </row>
    <row r="33" spans="1:11" s="85" customFormat="1" ht="12.75" customHeight="1" x14ac:dyDescent="0.2">
      <c r="A33" s="327" t="s">
        <v>154</v>
      </c>
      <c r="B33" s="327"/>
      <c r="C33" s="327"/>
      <c r="D33" s="327"/>
      <c r="E33" s="327"/>
      <c r="F33" s="327"/>
      <c r="G33" s="327"/>
      <c r="H33" s="327"/>
      <c r="I33" s="327"/>
      <c r="J33" s="283"/>
      <c r="K33" s="244"/>
    </row>
    <row r="34" spans="1:11" s="85" customFormat="1" ht="23.25" customHeight="1" x14ac:dyDescent="0.2">
      <c r="A34" s="327" t="s">
        <v>155</v>
      </c>
      <c r="B34" s="327"/>
      <c r="C34" s="327"/>
      <c r="D34" s="327"/>
      <c r="E34" s="327"/>
      <c r="F34" s="327"/>
      <c r="G34" s="327"/>
      <c r="H34" s="327"/>
      <c r="I34" s="327"/>
      <c r="J34" s="284"/>
      <c r="K34" s="244"/>
    </row>
    <row r="35" spans="1:11" s="85" customFormat="1" ht="12.75" customHeight="1" x14ac:dyDescent="0.2">
      <c r="A35" s="326" t="s">
        <v>163</v>
      </c>
      <c r="B35" s="326"/>
      <c r="C35" s="326"/>
      <c r="D35" s="326"/>
      <c r="E35" s="326"/>
      <c r="F35" s="326"/>
      <c r="G35" s="326"/>
      <c r="H35" s="326"/>
      <c r="I35" s="326"/>
      <c r="J35" s="284"/>
      <c r="K35" s="244"/>
    </row>
    <row r="36" spans="1:11" s="83" customFormat="1" ht="13.5" customHeight="1" x14ac:dyDescent="0.2">
      <c r="A36" s="238" t="s">
        <v>141</v>
      </c>
      <c r="J36" s="276"/>
    </row>
    <row r="37" spans="1:11" s="85" customFormat="1" ht="40.5" customHeight="1" x14ac:dyDescent="0.2">
      <c r="A37" s="326" t="s">
        <v>260</v>
      </c>
      <c r="B37" s="326"/>
      <c r="C37" s="326"/>
      <c r="D37" s="326"/>
      <c r="E37" s="326"/>
      <c r="F37" s="326"/>
      <c r="G37" s="326"/>
      <c r="H37" s="326"/>
      <c r="I37" s="326"/>
      <c r="J37" s="284"/>
      <c r="K37" s="244"/>
    </row>
  </sheetData>
  <mergeCells count="6">
    <mergeCell ref="A1:J1"/>
    <mergeCell ref="A37:I37"/>
    <mergeCell ref="A35:I35"/>
    <mergeCell ref="A34:I34"/>
    <mergeCell ref="A33:I33"/>
    <mergeCell ref="A32:I32"/>
  </mergeCells>
  <phoneticPr fontId="14" type="noConversion"/>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26"/>
  <sheetViews>
    <sheetView showGridLines="0" zoomScaleNormal="100" workbookViewId="0"/>
  </sheetViews>
  <sheetFormatPr baseColWidth="10" defaultRowHeight="12.75" x14ac:dyDescent="0.2"/>
  <cols>
    <col min="1" max="1" width="26.7109375" style="10" customWidth="1"/>
    <col min="2" max="2" width="14" style="10" customWidth="1"/>
    <col min="3" max="9" width="10" style="10" customWidth="1"/>
    <col min="10" max="10" width="9.42578125" style="10" customWidth="1"/>
    <col min="11" max="11" width="9.85546875" style="10" customWidth="1"/>
    <col min="12" max="16384" width="11.42578125" style="10"/>
  </cols>
  <sheetData>
    <row r="1" spans="1:25" ht="15" x14ac:dyDescent="0.25">
      <c r="A1" s="181" t="s">
        <v>139</v>
      </c>
      <c r="B1" s="174"/>
      <c r="C1" s="174"/>
      <c r="D1" s="174"/>
      <c r="E1" s="174"/>
      <c r="F1" s="174"/>
      <c r="G1" s="174"/>
      <c r="H1" s="174"/>
      <c r="I1" s="174"/>
      <c r="J1" s="174"/>
      <c r="K1" s="174"/>
    </row>
    <row r="2" spans="1:25" ht="8.25" customHeight="1" x14ac:dyDescent="0.25">
      <c r="A2" s="181"/>
      <c r="B2" s="174"/>
      <c r="C2" s="174"/>
      <c r="D2" s="174"/>
      <c r="E2" s="174"/>
      <c r="F2" s="174"/>
      <c r="G2" s="174"/>
      <c r="H2" s="174"/>
      <c r="I2" s="174"/>
      <c r="J2" s="174"/>
      <c r="K2" s="174"/>
    </row>
    <row r="3" spans="1:25" ht="13.5" thickBot="1" x14ac:dyDescent="0.25">
      <c r="A3" s="330"/>
      <c r="B3" s="331"/>
      <c r="C3" s="195" t="s">
        <v>89</v>
      </c>
      <c r="D3" s="195" t="s">
        <v>88</v>
      </c>
      <c r="E3" s="195" t="s">
        <v>86</v>
      </c>
      <c r="F3" s="195" t="s">
        <v>84</v>
      </c>
      <c r="G3" s="195" t="s">
        <v>83</v>
      </c>
      <c r="H3" s="195" t="s">
        <v>82</v>
      </c>
      <c r="I3" s="196" t="s">
        <v>146</v>
      </c>
      <c r="J3" s="195" t="s">
        <v>153</v>
      </c>
      <c r="K3" s="197" t="s">
        <v>164</v>
      </c>
    </row>
    <row r="4" spans="1:25" x14ac:dyDescent="0.2">
      <c r="A4" s="332" t="s">
        <v>133</v>
      </c>
      <c r="B4" s="333"/>
      <c r="C4" s="177">
        <v>452616</v>
      </c>
      <c r="D4" s="177">
        <v>496427</v>
      </c>
      <c r="E4" s="177">
        <v>593057</v>
      </c>
      <c r="F4" s="177">
        <v>639884</v>
      </c>
      <c r="G4" s="177">
        <v>655858</v>
      </c>
      <c r="H4" s="177">
        <v>681078</v>
      </c>
      <c r="I4" s="175">
        <v>691215</v>
      </c>
      <c r="J4" s="175">
        <v>696983</v>
      </c>
      <c r="K4" s="179">
        <v>712166</v>
      </c>
    </row>
    <row r="5" spans="1:25" x14ac:dyDescent="0.2">
      <c r="A5" s="334" t="s">
        <v>134</v>
      </c>
      <c r="B5" s="335"/>
      <c r="C5" s="178"/>
      <c r="D5" s="178"/>
      <c r="E5" s="178">
        <v>23344</v>
      </c>
      <c r="F5" s="178">
        <v>33898</v>
      </c>
      <c r="G5" s="178">
        <v>33876</v>
      </c>
      <c r="H5" s="178">
        <v>36239</v>
      </c>
      <c r="I5" s="176">
        <v>39110</v>
      </c>
      <c r="J5" s="176">
        <v>41666</v>
      </c>
      <c r="K5" s="180">
        <v>41993</v>
      </c>
    </row>
    <row r="6" spans="1:25" ht="15" x14ac:dyDescent="0.25">
      <c r="A6" s="336" t="s">
        <v>135</v>
      </c>
      <c r="B6" s="337"/>
      <c r="C6" s="295">
        <v>27.047257835353111</v>
      </c>
      <c r="D6" s="295">
        <v>28.740655742260593</v>
      </c>
      <c r="E6" s="295">
        <v>33.437331795752307</v>
      </c>
      <c r="F6" s="295">
        <v>35.700000000000003</v>
      </c>
      <c r="G6" s="295">
        <v>34.536665852406287</v>
      </c>
      <c r="H6" s="295">
        <v>34.759576864189093</v>
      </c>
      <c r="I6" s="296"/>
      <c r="J6" s="297"/>
      <c r="K6" s="298"/>
    </row>
    <row r="7" spans="1:25" ht="13.5" thickBot="1" x14ac:dyDescent="0.25">
      <c r="A7" s="336" t="s">
        <v>208</v>
      </c>
      <c r="B7" s="337"/>
      <c r="C7" s="299"/>
      <c r="D7" s="299"/>
      <c r="E7" s="299"/>
      <c r="F7" s="295">
        <v>36.53072070641371</v>
      </c>
      <c r="G7" s="295">
        <v>37.165641679511012</v>
      </c>
      <c r="H7" s="295">
        <v>37.862299014363536</v>
      </c>
      <c r="I7" s="300">
        <v>37.7005168867572</v>
      </c>
      <c r="J7" s="300">
        <v>37.363845157607628</v>
      </c>
      <c r="K7" s="301">
        <v>37.725072691241927</v>
      </c>
    </row>
    <row r="8" spans="1:25" ht="27.75" customHeight="1" x14ac:dyDescent="0.2">
      <c r="A8" s="338" t="s">
        <v>209</v>
      </c>
      <c r="B8" s="339"/>
      <c r="C8" s="286">
        <v>478600</v>
      </c>
      <c r="D8" s="286">
        <v>522242</v>
      </c>
      <c r="E8" s="286">
        <v>665114</v>
      </c>
      <c r="F8" s="286">
        <v>664675</v>
      </c>
      <c r="G8" s="286">
        <v>683647</v>
      </c>
      <c r="H8" s="286">
        <v>711261</v>
      </c>
      <c r="I8" s="288">
        <v>719436</v>
      </c>
      <c r="J8" s="286">
        <v>730487</v>
      </c>
      <c r="K8" s="289">
        <v>745083</v>
      </c>
    </row>
    <row r="9" spans="1:25" x14ac:dyDescent="0.2">
      <c r="A9" s="336" t="s">
        <v>135</v>
      </c>
      <c r="B9" s="336"/>
      <c r="C9" s="302">
        <v>28.619095741818199</v>
      </c>
      <c r="D9" s="302">
        <v>30.235215925301517</v>
      </c>
      <c r="E9" s="303">
        <v>37.5</v>
      </c>
      <c r="F9" s="304">
        <v>35.700000000000003</v>
      </c>
      <c r="G9" s="303">
        <v>36</v>
      </c>
      <c r="H9" s="303">
        <v>36.299999999999997</v>
      </c>
      <c r="I9" s="303"/>
      <c r="J9" s="303"/>
      <c r="K9" s="305"/>
    </row>
    <row r="10" spans="1:25" ht="14.25" customHeight="1" thickBot="1" x14ac:dyDescent="0.25">
      <c r="A10" s="336" t="s">
        <v>208</v>
      </c>
      <c r="B10" s="336"/>
      <c r="C10" s="306"/>
      <c r="D10" s="306"/>
      <c r="E10" s="307"/>
      <c r="F10" s="307">
        <v>37.952193697337592</v>
      </c>
      <c r="G10" s="307">
        <v>38.74673344018462</v>
      </c>
      <c r="H10" s="307">
        <v>39.547630161860582</v>
      </c>
      <c r="I10" s="307">
        <v>39.246739186415638</v>
      </c>
      <c r="J10" s="307">
        <v>39.337259051634774</v>
      </c>
      <c r="K10" s="308">
        <v>39.468761968429568</v>
      </c>
    </row>
    <row r="11" spans="1:25" s="287" customFormat="1" ht="18" customHeight="1" x14ac:dyDescent="0.2">
      <c r="A11" s="338" t="s">
        <v>258</v>
      </c>
      <c r="B11" s="339"/>
      <c r="C11" s="286"/>
      <c r="D11" s="286"/>
      <c r="E11" s="286"/>
      <c r="F11" s="286"/>
      <c r="G11" s="286"/>
      <c r="H11" s="286"/>
      <c r="I11" s="286"/>
      <c r="J11" s="286"/>
      <c r="K11" s="286"/>
    </row>
    <row r="12" spans="1:25" s="14" customFormat="1" ht="15" x14ac:dyDescent="0.2">
      <c r="A12" s="290" t="s">
        <v>210</v>
      </c>
      <c r="B12" s="291" t="s">
        <v>211</v>
      </c>
      <c r="C12" s="309">
        <v>26.6</v>
      </c>
      <c r="D12" s="309">
        <v>28.799999999999997</v>
      </c>
      <c r="E12" s="309">
        <v>33.800000000000004</v>
      </c>
      <c r="F12" s="309">
        <v>34.799999999999997</v>
      </c>
      <c r="G12" s="309">
        <v>34.699999999999996</v>
      </c>
      <c r="H12" s="309">
        <v>34.5</v>
      </c>
      <c r="I12" s="309"/>
      <c r="J12" s="309"/>
      <c r="K12" s="309"/>
      <c r="L12" s="292"/>
      <c r="M12" s="292"/>
      <c r="N12" s="293"/>
      <c r="O12" s="293"/>
      <c r="P12" s="293"/>
      <c r="Q12" s="293"/>
      <c r="R12" s="293"/>
      <c r="S12" s="293"/>
      <c r="T12" s="294"/>
    </row>
    <row r="13" spans="1:25" ht="15" customHeight="1" x14ac:dyDescent="0.2">
      <c r="A13" s="290" t="s">
        <v>92</v>
      </c>
      <c r="B13" s="291" t="s">
        <v>212</v>
      </c>
      <c r="C13" s="309"/>
      <c r="D13" s="309"/>
      <c r="E13" s="309"/>
      <c r="F13" s="309">
        <v>39</v>
      </c>
      <c r="G13" s="309">
        <v>39.5</v>
      </c>
      <c r="H13" s="309">
        <v>39.900000000000006</v>
      </c>
      <c r="I13" s="309">
        <v>40</v>
      </c>
      <c r="J13" s="309">
        <v>39.5</v>
      </c>
      <c r="K13" s="309">
        <v>40</v>
      </c>
      <c r="L13" s="292"/>
      <c r="M13" s="292"/>
      <c r="N13" s="293"/>
      <c r="O13" s="293"/>
      <c r="P13" s="293"/>
      <c r="Q13" s="293"/>
      <c r="R13" s="293"/>
      <c r="S13" s="293"/>
      <c r="T13" s="293"/>
    </row>
    <row r="14" spans="1:25" x14ac:dyDescent="0.2">
      <c r="A14" s="290" t="s">
        <v>213</v>
      </c>
      <c r="B14" s="291" t="s">
        <v>211</v>
      </c>
      <c r="C14" s="309">
        <v>42.4</v>
      </c>
      <c r="D14" s="309">
        <v>42.8</v>
      </c>
      <c r="E14" s="309">
        <v>44.1</v>
      </c>
      <c r="F14" s="309">
        <v>45.300000000000004</v>
      </c>
      <c r="G14" s="309">
        <v>47.5</v>
      </c>
      <c r="H14" s="309">
        <v>50.3</v>
      </c>
      <c r="I14" s="309"/>
      <c r="J14" s="309"/>
      <c r="K14" s="309"/>
      <c r="L14" s="292"/>
      <c r="M14" s="292"/>
      <c r="N14" s="293"/>
      <c r="O14" s="293"/>
      <c r="P14" s="293"/>
      <c r="Q14" s="293"/>
      <c r="R14" s="293"/>
      <c r="S14" s="293"/>
      <c r="T14" s="293"/>
    </row>
    <row r="15" spans="1:25" x14ac:dyDescent="0.2">
      <c r="A15" s="290" t="s">
        <v>214</v>
      </c>
      <c r="B15" s="291" t="s">
        <v>212</v>
      </c>
      <c r="C15" s="309"/>
      <c r="D15" s="309"/>
      <c r="E15" s="309"/>
      <c r="F15" s="309">
        <v>48.4</v>
      </c>
      <c r="G15" s="309">
        <v>51</v>
      </c>
      <c r="H15" s="309">
        <v>53.800000000000004</v>
      </c>
      <c r="I15" s="309">
        <v>54.300000000000004</v>
      </c>
      <c r="J15" s="309">
        <v>55.000000000000007</v>
      </c>
      <c r="K15" s="309">
        <v>54.6</v>
      </c>
      <c r="L15" s="292"/>
      <c r="M15" s="292"/>
      <c r="N15" s="293"/>
      <c r="O15" s="293"/>
      <c r="P15" s="293"/>
      <c r="Q15" s="293"/>
      <c r="R15" s="293"/>
      <c r="S15" s="293"/>
      <c r="T15" s="293"/>
    </row>
    <row r="16" spans="1:25" ht="15" x14ac:dyDescent="0.25">
      <c r="A16" s="290" t="s">
        <v>53</v>
      </c>
      <c r="B16" s="291" t="s">
        <v>211</v>
      </c>
      <c r="C16" s="309">
        <v>17.100000000000001</v>
      </c>
      <c r="D16" s="309">
        <v>19</v>
      </c>
      <c r="E16" s="309">
        <v>25.7</v>
      </c>
      <c r="F16" s="309">
        <v>27.900000000000002</v>
      </c>
      <c r="G16" s="309">
        <v>27.700000000000003</v>
      </c>
      <c r="H16" s="309">
        <v>28.4</v>
      </c>
      <c r="I16" s="309"/>
      <c r="J16" s="309"/>
      <c r="K16" s="309"/>
      <c r="L16" s="292"/>
      <c r="M16" s="292"/>
      <c r="N16" s="293"/>
      <c r="O16" s="293"/>
      <c r="P16" s="293"/>
      <c r="Q16" s="293"/>
      <c r="R16" s="293"/>
      <c r="S16" s="293"/>
      <c r="T16" s="293"/>
      <c r="U16" s="174"/>
      <c r="V16" s="174"/>
      <c r="W16" s="174"/>
      <c r="X16" s="174"/>
      <c r="Y16" s="174"/>
    </row>
    <row r="17" spans="1:25" ht="15" x14ac:dyDescent="0.25">
      <c r="A17" s="290" t="s">
        <v>53</v>
      </c>
      <c r="B17" s="291" t="s">
        <v>212</v>
      </c>
      <c r="C17" s="309"/>
      <c r="D17" s="309"/>
      <c r="E17" s="309"/>
      <c r="F17" s="309">
        <v>27.6</v>
      </c>
      <c r="G17" s="309">
        <v>27.6</v>
      </c>
      <c r="H17" s="309">
        <v>28.4</v>
      </c>
      <c r="I17" s="309">
        <v>28.799999999999997</v>
      </c>
      <c r="J17" s="309">
        <v>28.9</v>
      </c>
      <c r="K17" s="309">
        <v>28.799999999999997</v>
      </c>
      <c r="L17" s="292"/>
      <c r="M17" s="292"/>
      <c r="N17" s="293"/>
      <c r="O17" s="293"/>
      <c r="P17" s="293"/>
      <c r="Q17" s="293"/>
      <c r="R17" s="293"/>
      <c r="S17" s="293"/>
      <c r="T17" s="293"/>
      <c r="U17" s="174"/>
      <c r="V17" s="174"/>
      <c r="W17" s="174"/>
      <c r="X17" s="174"/>
      <c r="Y17" s="174"/>
    </row>
    <row r="18" spans="1:25" ht="52.5" customHeight="1" x14ac:dyDescent="0.25">
      <c r="A18" s="329" t="s">
        <v>215</v>
      </c>
      <c r="B18" s="329"/>
      <c r="C18" s="329"/>
      <c r="D18" s="329"/>
      <c r="E18" s="329"/>
      <c r="F18" s="329"/>
      <c r="G18" s="329"/>
      <c r="H18" s="329"/>
      <c r="I18" s="329"/>
      <c r="J18" s="329"/>
      <c r="K18" s="174"/>
      <c r="L18" s="174"/>
      <c r="M18" s="174"/>
      <c r="N18" s="174"/>
      <c r="O18" s="174"/>
      <c r="P18" s="174"/>
      <c r="Q18" s="174"/>
      <c r="R18" s="174"/>
      <c r="S18" s="174"/>
      <c r="T18" s="174"/>
      <c r="U18" s="174"/>
      <c r="V18" s="174"/>
      <c r="W18" s="174"/>
      <c r="X18" s="174"/>
      <c r="Y18" s="174"/>
    </row>
    <row r="19" spans="1:25" ht="15" x14ac:dyDescent="0.25">
      <c r="A19" s="340" t="s">
        <v>216</v>
      </c>
      <c r="B19" s="340"/>
      <c r="C19" s="340"/>
      <c r="D19" s="340"/>
      <c r="E19" s="340"/>
      <c r="F19" s="340"/>
      <c r="G19" s="340"/>
      <c r="H19" s="340"/>
      <c r="I19" s="340"/>
      <c r="J19" s="340"/>
      <c r="K19" s="174"/>
      <c r="L19" s="174"/>
      <c r="M19" s="174"/>
      <c r="N19" s="174"/>
      <c r="O19" s="174"/>
      <c r="P19" s="174"/>
      <c r="Q19" s="174"/>
      <c r="R19" s="174"/>
      <c r="S19" s="174"/>
      <c r="T19" s="174"/>
      <c r="U19" s="174"/>
      <c r="V19" s="174"/>
      <c r="W19" s="174"/>
      <c r="X19" s="174"/>
      <c r="Y19" s="174"/>
    </row>
    <row r="20" spans="1:25" ht="28.5" customHeight="1" x14ac:dyDescent="0.25">
      <c r="A20" s="329" t="s">
        <v>217</v>
      </c>
      <c r="B20" s="329"/>
      <c r="C20" s="329"/>
      <c r="D20" s="329"/>
      <c r="E20" s="329"/>
      <c r="F20" s="329"/>
      <c r="G20" s="329"/>
      <c r="H20" s="329"/>
      <c r="I20" s="329"/>
      <c r="J20" s="329"/>
      <c r="K20" s="174"/>
      <c r="L20" s="174"/>
      <c r="M20" s="174"/>
      <c r="N20" s="174"/>
      <c r="O20" s="174"/>
      <c r="P20" s="174"/>
      <c r="Q20" s="174"/>
      <c r="R20" s="174"/>
      <c r="S20" s="174"/>
      <c r="T20" s="174"/>
      <c r="U20" s="174"/>
      <c r="V20" s="174"/>
      <c r="W20" s="174"/>
      <c r="X20" s="174"/>
      <c r="Y20" s="174"/>
    </row>
    <row r="21" spans="1:25" ht="25.5" customHeight="1" x14ac:dyDescent="0.25">
      <c r="A21" s="329" t="s">
        <v>218</v>
      </c>
      <c r="B21" s="329"/>
      <c r="C21" s="329"/>
      <c r="D21" s="329"/>
      <c r="E21" s="329"/>
      <c r="F21" s="329"/>
      <c r="G21" s="329"/>
      <c r="H21" s="329"/>
      <c r="I21" s="329"/>
      <c r="J21" s="329"/>
      <c r="K21" s="174"/>
      <c r="L21" s="174"/>
      <c r="M21" s="174"/>
      <c r="N21" s="174"/>
      <c r="O21" s="174"/>
      <c r="P21" s="174"/>
      <c r="Q21" s="174"/>
      <c r="R21" s="174"/>
      <c r="S21" s="174"/>
      <c r="T21" s="174"/>
      <c r="U21" s="174"/>
      <c r="V21" s="174"/>
      <c r="W21" s="174"/>
      <c r="X21" s="174"/>
      <c r="Y21" s="174"/>
    </row>
    <row r="22" spans="1:25" ht="18" customHeight="1" x14ac:dyDescent="0.2">
      <c r="A22" s="326" t="s">
        <v>255</v>
      </c>
      <c r="B22" s="326"/>
      <c r="C22" s="326"/>
      <c r="D22" s="326"/>
      <c r="E22" s="83"/>
      <c r="F22" s="83"/>
      <c r="G22" s="83"/>
      <c r="H22" s="83"/>
      <c r="I22" s="83"/>
    </row>
    <row r="23" spans="1:25" ht="35.25" customHeight="1" x14ac:dyDescent="0.2">
      <c r="A23" s="326" t="s">
        <v>261</v>
      </c>
      <c r="B23" s="326"/>
      <c r="C23" s="326"/>
      <c r="D23" s="326"/>
      <c r="E23" s="326"/>
      <c r="F23" s="326"/>
      <c r="G23" s="326"/>
      <c r="H23" s="326"/>
      <c r="I23" s="326"/>
    </row>
    <row r="24" spans="1:25" ht="15" x14ac:dyDescent="0.25">
      <c r="A24" s="174"/>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row>
    <row r="25" spans="1:25" ht="15" x14ac:dyDescent="0.25">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row>
    <row r="26" spans="1:25" ht="15" x14ac:dyDescent="0.25">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row>
  </sheetData>
  <mergeCells count="15">
    <mergeCell ref="A23:I23"/>
    <mergeCell ref="A22:D22"/>
    <mergeCell ref="A21:J21"/>
    <mergeCell ref="A3:B3"/>
    <mergeCell ref="A4:B4"/>
    <mergeCell ref="A5:B5"/>
    <mergeCell ref="A6:B6"/>
    <mergeCell ref="A7:B7"/>
    <mergeCell ref="A8:B8"/>
    <mergeCell ref="A9:B9"/>
    <mergeCell ref="A10:B10"/>
    <mergeCell ref="A18:J18"/>
    <mergeCell ref="A19:J19"/>
    <mergeCell ref="A11:B11"/>
    <mergeCell ref="A20:J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47"/>
  <sheetViews>
    <sheetView showGridLines="0" zoomScale="80" zoomScaleNormal="80" workbookViewId="0">
      <pane xSplit="1" ySplit="3" topLeftCell="B4" activePane="bottomRight" state="frozen"/>
      <selection pane="topRight" activeCell="B1" sqref="B1"/>
      <selection pane="bottomLeft" activeCell="A4" sqref="A4"/>
      <selection pane="bottomRight" activeCell="N17" sqref="N17"/>
    </sheetView>
  </sheetViews>
  <sheetFormatPr baseColWidth="10" defaultRowHeight="12.75" x14ac:dyDescent="0.2"/>
  <cols>
    <col min="1" max="1" width="26" style="8" customWidth="1"/>
    <col min="2" max="4" width="12.42578125" style="8" customWidth="1"/>
    <col min="5" max="5" width="13.85546875" style="8" bestFit="1" customWidth="1"/>
    <col min="6" max="7" width="12.42578125" style="8" customWidth="1"/>
    <col min="8" max="8" width="14.85546875" style="8" customWidth="1"/>
    <col min="9" max="10" width="12.42578125" style="8" customWidth="1"/>
    <col min="11" max="11" width="15.140625" style="8" customWidth="1"/>
    <col min="12" max="12" width="12.7109375" style="121" customWidth="1"/>
    <col min="13" max="16384" width="11.42578125" style="8"/>
  </cols>
  <sheetData>
    <row r="1" spans="1:12" s="6" customFormat="1" x14ac:dyDescent="0.2">
      <c r="A1" s="6" t="s">
        <v>165</v>
      </c>
      <c r="L1" s="119"/>
    </row>
    <row r="2" spans="1:12" s="6" customFormat="1" ht="23.25" customHeight="1" x14ac:dyDescent="0.2">
      <c r="A2" s="7"/>
      <c r="L2" s="119"/>
    </row>
    <row r="3" spans="1:12" ht="76.5" x14ac:dyDescent="0.2">
      <c r="A3" s="198" t="s">
        <v>10</v>
      </c>
      <c r="B3" s="198" t="s">
        <v>47</v>
      </c>
      <c r="C3" s="198" t="s">
        <v>0</v>
      </c>
      <c r="D3" s="198" t="s">
        <v>66</v>
      </c>
      <c r="E3" s="198" t="s">
        <v>1</v>
      </c>
      <c r="F3" s="198" t="s">
        <v>55</v>
      </c>
      <c r="G3" s="198" t="s">
        <v>49</v>
      </c>
      <c r="H3" s="198" t="s">
        <v>137</v>
      </c>
      <c r="I3" s="198" t="s">
        <v>54</v>
      </c>
      <c r="J3" s="198" t="s">
        <v>2</v>
      </c>
      <c r="K3" s="198" t="s">
        <v>9</v>
      </c>
      <c r="L3" s="198" t="s">
        <v>166</v>
      </c>
    </row>
    <row r="4" spans="1:12" ht="16.5" customHeight="1" x14ac:dyDescent="0.2">
      <c r="A4" s="11" t="s">
        <v>11</v>
      </c>
      <c r="B4" s="12">
        <v>49314</v>
      </c>
      <c r="C4" s="12">
        <v>3894</v>
      </c>
      <c r="D4" s="12">
        <v>4342</v>
      </c>
      <c r="E4" s="12">
        <v>17956</v>
      </c>
      <c r="F4" s="12">
        <v>11746</v>
      </c>
      <c r="G4" s="12">
        <v>3745</v>
      </c>
      <c r="H4" s="12">
        <v>6016</v>
      </c>
      <c r="I4" s="12">
        <v>7111</v>
      </c>
      <c r="J4" s="12">
        <v>5560</v>
      </c>
      <c r="K4" s="12">
        <v>109684</v>
      </c>
      <c r="L4" s="120">
        <v>2.6753786531368768</v>
      </c>
    </row>
    <row r="5" spans="1:12" ht="16.5" customHeight="1" x14ac:dyDescent="0.2">
      <c r="A5" s="11" t="s">
        <v>12</v>
      </c>
      <c r="B5" s="12">
        <v>18704</v>
      </c>
      <c r="C5" s="12">
        <v>5632</v>
      </c>
      <c r="D5" s="12">
        <v>3604</v>
      </c>
      <c r="E5" s="12">
        <v>6517</v>
      </c>
      <c r="F5" s="12">
        <v>6741</v>
      </c>
      <c r="G5" s="12">
        <v>2525</v>
      </c>
      <c r="H5" s="12">
        <v>510</v>
      </c>
      <c r="I5" s="12">
        <v>4136</v>
      </c>
      <c r="J5" s="12">
        <v>959</v>
      </c>
      <c r="K5" s="12">
        <v>49328</v>
      </c>
      <c r="L5" s="120">
        <v>2.0016542597187756</v>
      </c>
    </row>
    <row r="6" spans="1:12" ht="16.5" customHeight="1" x14ac:dyDescent="0.2">
      <c r="A6" s="11" t="s">
        <v>13</v>
      </c>
      <c r="B6" s="12">
        <v>13743</v>
      </c>
      <c r="C6" s="12">
        <v>2920</v>
      </c>
      <c r="D6" s="12">
        <v>2404</v>
      </c>
      <c r="E6" s="12">
        <v>5886</v>
      </c>
      <c r="F6" s="12">
        <v>4633</v>
      </c>
      <c r="G6" s="12">
        <v>1588</v>
      </c>
      <c r="H6" s="12">
        <v>519</v>
      </c>
      <c r="I6" s="12">
        <v>2136</v>
      </c>
      <c r="J6" s="12">
        <v>531</v>
      </c>
      <c r="K6" s="12">
        <v>34360</v>
      </c>
      <c r="L6" s="120">
        <v>2.3959947550363569</v>
      </c>
    </row>
    <row r="7" spans="1:12" ht="16.5" customHeight="1" x14ac:dyDescent="0.2">
      <c r="A7" s="11" t="s">
        <v>14</v>
      </c>
      <c r="B7" s="12">
        <v>50796</v>
      </c>
      <c r="C7" s="12">
        <v>5224</v>
      </c>
      <c r="D7" s="12">
        <v>5245</v>
      </c>
      <c r="E7" s="12">
        <v>21634</v>
      </c>
      <c r="F7" s="12">
        <v>12754</v>
      </c>
      <c r="G7" s="12">
        <v>3911</v>
      </c>
      <c r="H7" s="12">
        <v>16712</v>
      </c>
      <c r="I7" s="12">
        <v>6356</v>
      </c>
      <c r="J7" s="12">
        <v>9972</v>
      </c>
      <c r="K7" s="12">
        <v>132604</v>
      </c>
      <c r="L7" s="120">
        <v>2.2926437916563813</v>
      </c>
    </row>
    <row r="8" spans="1:12" ht="16.5" customHeight="1" x14ac:dyDescent="0.2">
      <c r="A8" s="11" t="s">
        <v>15</v>
      </c>
      <c r="B8" s="12">
        <v>18090</v>
      </c>
      <c r="C8" s="12">
        <v>1911</v>
      </c>
      <c r="D8" s="12">
        <v>2961</v>
      </c>
      <c r="E8" s="12">
        <v>6609</v>
      </c>
      <c r="F8" s="12">
        <v>5420</v>
      </c>
      <c r="G8" s="12">
        <v>1291</v>
      </c>
      <c r="H8" s="12">
        <v>2576</v>
      </c>
      <c r="I8" s="12">
        <v>2768</v>
      </c>
      <c r="J8" s="12">
        <v>1398</v>
      </c>
      <c r="K8" s="12">
        <v>43024</v>
      </c>
      <c r="L8" s="120">
        <v>2.589536935476179</v>
      </c>
    </row>
    <row r="9" spans="1:12" ht="16.5" customHeight="1" x14ac:dyDescent="0.2">
      <c r="A9" s="11" t="s">
        <v>16</v>
      </c>
      <c r="B9" s="12">
        <v>19163</v>
      </c>
      <c r="C9" s="12">
        <v>2405</v>
      </c>
      <c r="D9" s="12">
        <v>2791</v>
      </c>
      <c r="E9" s="12">
        <v>8546</v>
      </c>
      <c r="F9" s="12">
        <v>5703</v>
      </c>
      <c r="G9" s="12">
        <v>1763</v>
      </c>
      <c r="H9" s="12">
        <v>1344</v>
      </c>
      <c r="I9" s="12">
        <v>2667</v>
      </c>
      <c r="J9" s="12">
        <v>3175</v>
      </c>
      <c r="K9" s="12">
        <v>47557</v>
      </c>
      <c r="L9" s="120">
        <v>3.0800242760534071</v>
      </c>
    </row>
    <row r="10" spans="1:12" ht="16.5" customHeight="1" x14ac:dyDescent="0.2">
      <c r="A10" s="11" t="s">
        <v>17</v>
      </c>
      <c r="B10" s="12">
        <v>2854</v>
      </c>
      <c r="C10" s="12">
        <v>39</v>
      </c>
      <c r="D10" s="12">
        <v>417</v>
      </c>
      <c r="E10" s="12">
        <v>871</v>
      </c>
      <c r="F10" s="12">
        <v>550</v>
      </c>
      <c r="G10" s="12">
        <v>118</v>
      </c>
      <c r="H10" s="12">
        <v>38</v>
      </c>
      <c r="I10" s="12">
        <v>671</v>
      </c>
      <c r="J10" s="12">
        <v>215</v>
      </c>
      <c r="K10" s="12">
        <v>5773</v>
      </c>
      <c r="L10" s="120">
        <v>1.9964664310954063</v>
      </c>
    </row>
    <row r="11" spans="1:12" ht="16.5" customHeight="1" x14ac:dyDescent="0.2">
      <c r="A11" s="11" t="s">
        <v>18</v>
      </c>
      <c r="B11" s="12">
        <v>17171</v>
      </c>
      <c r="C11" s="12">
        <v>1989</v>
      </c>
      <c r="D11" s="12">
        <v>2823</v>
      </c>
      <c r="E11" s="12">
        <v>8475</v>
      </c>
      <c r="F11" s="12">
        <v>5763</v>
      </c>
      <c r="G11" s="12">
        <v>2239</v>
      </c>
      <c r="H11" s="12">
        <v>2739</v>
      </c>
      <c r="I11" s="12">
        <v>3027</v>
      </c>
      <c r="J11" s="12">
        <v>1557</v>
      </c>
      <c r="K11" s="12">
        <v>45783</v>
      </c>
      <c r="L11" s="120">
        <v>2.4251101814358265</v>
      </c>
    </row>
    <row r="12" spans="1:12" ht="16.5" customHeight="1" x14ac:dyDescent="0.2">
      <c r="A12" s="11" t="s">
        <v>19</v>
      </c>
      <c r="B12" s="12">
        <v>38211</v>
      </c>
      <c r="C12" s="12">
        <v>6249</v>
      </c>
      <c r="D12" s="12">
        <v>7379</v>
      </c>
      <c r="E12" s="12">
        <v>14230</v>
      </c>
      <c r="F12" s="12">
        <v>10873</v>
      </c>
      <c r="G12" s="12">
        <v>3420</v>
      </c>
      <c r="H12" s="12">
        <v>6926</v>
      </c>
      <c r="I12" s="12">
        <v>5202</v>
      </c>
      <c r="J12" s="12">
        <v>2805</v>
      </c>
      <c r="K12" s="12">
        <v>95295</v>
      </c>
      <c r="L12" s="120">
        <v>2.8159896423369477</v>
      </c>
    </row>
    <row r="13" spans="1:12" ht="16.5" customHeight="1" x14ac:dyDescent="0.2">
      <c r="A13" s="11" t="s">
        <v>20</v>
      </c>
      <c r="B13" s="12">
        <v>78811</v>
      </c>
      <c r="C13" s="12">
        <v>10936</v>
      </c>
      <c r="D13" s="12">
        <v>7672</v>
      </c>
      <c r="E13" s="12">
        <v>24422</v>
      </c>
      <c r="F13" s="12">
        <v>20137</v>
      </c>
      <c r="G13" s="12">
        <v>6294</v>
      </c>
      <c r="H13" s="12">
        <v>13105</v>
      </c>
      <c r="I13" s="12">
        <v>11149</v>
      </c>
      <c r="J13" s="12">
        <v>7926</v>
      </c>
      <c r="K13" s="12">
        <v>180452</v>
      </c>
      <c r="L13" s="120">
        <v>1.3251577836174562</v>
      </c>
    </row>
    <row r="14" spans="1:12" ht="16.5" customHeight="1" x14ac:dyDescent="0.2">
      <c r="A14" s="11" t="s">
        <v>21</v>
      </c>
      <c r="B14" s="12">
        <v>9003</v>
      </c>
      <c r="C14" s="12">
        <v>1046</v>
      </c>
      <c r="D14" s="12">
        <v>1838</v>
      </c>
      <c r="E14" s="12">
        <v>5353</v>
      </c>
      <c r="F14" s="12">
        <v>3438</v>
      </c>
      <c r="G14" s="12">
        <v>714</v>
      </c>
      <c r="H14" s="12">
        <v>74</v>
      </c>
      <c r="I14" s="12">
        <v>2013</v>
      </c>
      <c r="J14" s="12">
        <v>528</v>
      </c>
      <c r="K14" s="12">
        <v>24007</v>
      </c>
      <c r="L14" s="120">
        <v>4.3555748750271679</v>
      </c>
    </row>
    <row r="15" spans="1:12" ht="16.5" customHeight="1" x14ac:dyDescent="0.2">
      <c r="A15" s="11" t="s">
        <v>22</v>
      </c>
      <c r="B15" s="12">
        <v>78849</v>
      </c>
      <c r="C15" s="12">
        <v>15391</v>
      </c>
      <c r="D15" s="12">
        <v>7558</v>
      </c>
      <c r="E15" s="12">
        <v>36482</v>
      </c>
      <c r="F15" s="12">
        <v>12753</v>
      </c>
      <c r="G15" s="12">
        <v>6701</v>
      </c>
      <c r="H15" s="12">
        <v>17634</v>
      </c>
      <c r="I15" s="12">
        <v>7334</v>
      </c>
      <c r="J15" s="12">
        <v>17158</v>
      </c>
      <c r="K15" s="12">
        <v>199860</v>
      </c>
      <c r="L15" s="120">
        <v>3.7075474145759282</v>
      </c>
    </row>
    <row r="16" spans="1:12" ht="16.5" customHeight="1" x14ac:dyDescent="0.2">
      <c r="A16" s="11" t="s">
        <v>23</v>
      </c>
      <c r="B16" s="12">
        <v>53003</v>
      </c>
      <c r="C16" s="12">
        <v>3654</v>
      </c>
      <c r="D16" s="12">
        <v>3945</v>
      </c>
      <c r="E16" s="12">
        <v>19302</v>
      </c>
      <c r="F16" s="12">
        <v>11622</v>
      </c>
      <c r="G16" s="12">
        <v>3315</v>
      </c>
      <c r="H16" s="12">
        <v>6179</v>
      </c>
      <c r="I16" s="12">
        <v>4877</v>
      </c>
      <c r="J16" s="12">
        <v>6134</v>
      </c>
      <c r="K16" s="12">
        <v>112031</v>
      </c>
      <c r="L16" s="120">
        <v>4.5543847115556348E-2</v>
      </c>
    </row>
    <row r="17" spans="1:12" ht="16.5" customHeight="1" x14ac:dyDescent="0.2">
      <c r="A17" s="11" t="s">
        <v>24</v>
      </c>
      <c r="B17" s="12">
        <v>35697</v>
      </c>
      <c r="C17" s="12">
        <v>6873</v>
      </c>
      <c r="D17" s="12">
        <v>5701</v>
      </c>
      <c r="E17" s="12">
        <v>12703</v>
      </c>
      <c r="F17" s="12">
        <v>9350</v>
      </c>
      <c r="G17" s="12">
        <v>2879</v>
      </c>
      <c r="H17" s="12">
        <v>2625</v>
      </c>
      <c r="I17" s="12">
        <v>5438</v>
      </c>
      <c r="J17" s="12">
        <v>2857</v>
      </c>
      <c r="K17" s="12">
        <v>84123</v>
      </c>
      <c r="L17" s="120">
        <v>1.3432440246723207</v>
      </c>
    </row>
    <row r="18" spans="1:12" ht="16.5" customHeight="1" x14ac:dyDescent="0.2">
      <c r="A18" s="11" t="s">
        <v>25</v>
      </c>
      <c r="B18" s="12">
        <v>55193</v>
      </c>
      <c r="C18" s="12">
        <v>11181</v>
      </c>
      <c r="D18" s="12">
        <v>5721</v>
      </c>
      <c r="E18" s="12">
        <v>18361</v>
      </c>
      <c r="F18" s="12">
        <v>16756</v>
      </c>
      <c r="G18" s="12">
        <v>5286</v>
      </c>
      <c r="H18" s="12">
        <v>7640</v>
      </c>
      <c r="I18" s="12">
        <v>5910</v>
      </c>
      <c r="J18" s="12">
        <v>8643</v>
      </c>
      <c r="K18" s="12">
        <v>134691</v>
      </c>
      <c r="L18" s="120">
        <v>1.8257280232241677</v>
      </c>
    </row>
    <row r="19" spans="1:12" ht="16.5" customHeight="1" x14ac:dyDescent="0.2">
      <c r="A19" s="11" t="s">
        <v>26</v>
      </c>
      <c r="B19" s="12">
        <v>25795</v>
      </c>
      <c r="C19" s="12">
        <v>2102</v>
      </c>
      <c r="D19" s="12">
        <v>3617</v>
      </c>
      <c r="E19" s="12">
        <v>8168</v>
      </c>
      <c r="F19" s="12">
        <v>6726</v>
      </c>
      <c r="G19" s="12">
        <v>2812</v>
      </c>
      <c r="H19" s="12">
        <v>6613</v>
      </c>
      <c r="I19" s="12">
        <v>3958</v>
      </c>
      <c r="J19" s="12">
        <v>1902</v>
      </c>
      <c r="K19" s="12">
        <v>61693</v>
      </c>
      <c r="L19" s="120">
        <v>0.70189184336385746</v>
      </c>
    </row>
    <row r="20" spans="1:12" ht="16.5" customHeight="1" x14ac:dyDescent="0.2">
      <c r="A20" s="11" t="s">
        <v>27</v>
      </c>
      <c r="B20" s="12">
        <v>27692</v>
      </c>
      <c r="C20" s="12">
        <v>3114</v>
      </c>
      <c r="D20" s="12">
        <v>4540</v>
      </c>
      <c r="E20" s="12">
        <v>9323</v>
      </c>
      <c r="F20" s="12">
        <v>8453</v>
      </c>
      <c r="G20" s="12">
        <v>2995</v>
      </c>
      <c r="H20" s="12">
        <v>811</v>
      </c>
      <c r="I20" s="12">
        <v>5165</v>
      </c>
      <c r="J20" s="12">
        <v>1769</v>
      </c>
      <c r="K20" s="12">
        <v>63862</v>
      </c>
      <c r="L20" s="120">
        <v>1.5100457782299084</v>
      </c>
    </row>
    <row r="21" spans="1:12" ht="16.5" customHeight="1" x14ac:dyDescent="0.2">
      <c r="A21" s="11" t="s">
        <v>28</v>
      </c>
      <c r="B21" s="12">
        <v>24984</v>
      </c>
      <c r="C21" s="12">
        <v>2704</v>
      </c>
      <c r="D21" s="12">
        <v>3136</v>
      </c>
      <c r="E21" s="12">
        <v>6340</v>
      </c>
      <c r="F21" s="12">
        <v>5817</v>
      </c>
      <c r="G21" s="12">
        <v>1152</v>
      </c>
      <c r="H21" s="12">
        <v>3383</v>
      </c>
      <c r="I21" s="12">
        <v>3002</v>
      </c>
      <c r="J21" s="12">
        <v>995</v>
      </c>
      <c r="K21" s="12">
        <v>51513</v>
      </c>
      <c r="L21" s="120">
        <v>-0.49450443315497694</v>
      </c>
    </row>
    <row r="22" spans="1:12" ht="16.5" customHeight="1" x14ac:dyDescent="0.2">
      <c r="A22" s="11" t="s">
        <v>29</v>
      </c>
      <c r="B22" s="12">
        <v>13661</v>
      </c>
      <c r="C22" s="12">
        <v>2948</v>
      </c>
      <c r="D22" s="12">
        <v>3381</v>
      </c>
      <c r="E22" s="12">
        <v>6678</v>
      </c>
      <c r="F22" s="12">
        <v>5839</v>
      </c>
      <c r="G22" s="12">
        <v>2086</v>
      </c>
      <c r="H22" s="12">
        <v>5194</v>
      </c>
      <c r="I22" s="12">
        <v>2404</v>
      </c>
      <c r="J22" s="12">
        <v>1095</v>
      </c>
      <c r="K22" s="12">
        <v>43286</v>
      </c>
      <c r="L22" s="120">
        <v>1.7440767205716434</v>
      </c>
    </row>
    <row r="23" spans="1:12" ht="16.5" customHeight="1" x14ac:dyDescent="0.2">
      <c r="A23" s="11" t="s">
        <v>30</v>
      </c>
      <c r="B23" s="12">
        <v>56241</v>
      </c>
      <c r="C23" s="12">
        <v>9037</v>
      </c>
      <c r="D23" s="12">
        <v>6715</v>
      </c>
      <c r="E23" s="12">
        <v>18300</v>
      </c>
      <c r="F23" s="12">
        <v>15665</v>
      </c>
      <c r="G23" s="12">
        <v>4539</v>
      </c>
      <c r="H23" s="12">
        <v>5267</v>
      </c>
      <c r="I23" s="12">
        <v>5913</v>
      </c>
      <c r="J23" s="12">
        <v>6890</v>
      </c>
      <c r="K23" s="12">
        <v>128567</v>
      </c>
      <c r="L23" s="120">
        <v>2.8733516835232367</v>
      </c>
    </row>
    <row r="24" spans="1:12" ht="16.5" customHeight="1" x14ac:dyDescent="0.2">
      <c r="A24" s="11" t="s">
        <v>31</v>
      </c>
      <c r="B24" s="12">
        <v>24653</v>
      </c>
      <c r="C24" s="12">
        <v>4866</v>
      </c>
      <c r="D24" s="12">
        <v>4117</v>
      </c>
      <c r="E24" s="12">
        <v>8175</v>
      </c>
      <c r="F24" s="12">
        <v>6515</v>
      </c>
      <c r="G24" s="12">
        <v>1747</v>
      </c>
      <c r="H24" s="12">
        <v>5891</v>
      </c>
      <c r="I24" s="12">
        <v>4047</v>
      </c>
      <c r="J24" s="12">
        <v>1490</v>
      </c>
      <c r="K24" s="12">
        <v>61501</v>
      </c>
      <c r="L24" s="120">
        <v>1.174593251846612</v>
      </c>
    </row>
    <row r="25" spans="1:12" ht="16.5" customHeight="1" x14ac:dyDescent="0.2">
      <c r="A25" s="11" t="s">
        <v>32</v>
      </c>
      <c r="B25" s="12">
        <v>37554</v>
      </c>
      <c r="C25" s="12">
        <v>4595</v>
      </c>
      <c r="D25" s="12">
        <v>4040</v>
      </c>
      <c r="E25" s="12">
        <v>17184</v>
      </c>
      <c r="F25" s="12">
        <v>6906</v>
      </c>
      <c r="G25" s="12">
        <v>2803</v>
      </c>
      <c r="H25" s="12">
        <v>386</v>
      </c>
      <c r="I25" s="12">
        <v>3941</v>
      </c>
      <c r="J25" s="12">
        <v>3625</v>
      </c>
      <c r="K25" s="12">
        <v>81034</v>
      </c>
      <c r="L25" s="120">
        <v>2.4100496669910396</v>
      </c>
    </row>
    <row r="26" spans="1:12" ht="16.5" customHeight="1" x14ac:dyDescent="0.2">
      <c r="A26" s="11" t="s">
        <v>33</v>
      </c>
      <c r="B26" s="12">
        <v>63197</v>
      </c>
      <c r="C26" s="12">
        <v>11515</v>
      </c>
      <c r="D26" s="12">
        <v>6699</v>
      </c>
      <c r="E26" s="12">
        <v>18653</v>
      </c>
      <c r="F26" s="12">
        <v>12796</v>
      </c>
      <c r="G26" s="12">
        <v>4764</v>
      </c>
      <c r="H26" s="12">
        <v>7669</v>
      </c>
      <c r="I26" s="12">
        <v>5266</v>
      </c>
      <c r="J26" s="12">
        <v>6728</v>
      </c>
      <c r="K26" s="12">
        <v>137287</v>
      </c>
      <c r="L26" s="120">
        <v>1.2097665983515917</v>
      </c>
    </row>
    <row r="27" spans="1:12" ht="16.5" customHeight="1" x14ac:dyDescent="0.2">
      <c r="A27" s="199" t="s">
        <v>34</v>
      </c>
      <c r="B27" s="200">
        <v>812379</v>
      </c>
      <c r="C27" s="200">
        <v>120225</v>
      </c>
      <c r="D27" s="200">
        <v>100646</v>
      </c>
      <c r="E27" s="200">
        <v>300168</v>
      </c>
      <c r="F27" s="200">
        <v>206956</v>
      </c>
      <c r="G27" s="200">
        <v>68687</v>
      </c>
      <c r="H27" s="200">
        <v>119851</v>
      </c>
      <c r="I27" s="200">
        <v>104491</v>
      </c>
      <c r="J27" s="200">
        <v>93912</v>
      </c>
      <c r="K27" s="200">
        <v>1927315</v>
      </c>
      <c r="L27" s="201">
        <v>1.9963568855075593</v>
      </c>
    </row>
    <row r="28" spans="1:12" ht="16.5" customHeight="1" x14ac:dyDescent="0.2">
      <c r="A28" s="11" t="s">
        <v>35</v>
      </c>
      <c r="B28" s="12">
        <v>131936</v>
      </c>
      <c r="C28" s="12">
        <v>10836</v>
      </c>
      <c r="D28" s="12">
        <v>2080</v>
      </c>
      <c r="E28" s="12">
        <v>72993</v>
      </c>
      <c r="F28" s="12">
        <v>16363</v>
      </c>
      <c r="G28" s="12">
        <v>15367</v>
      </c>
      <c r="H28" s="12">
        <v>43432</v>
      </c>
      <c r="I28" s="12">
        <v>9353</v>
      </c>
      <c r="J28" s="12">
        <v>50228</v>
      </c>
      <c r="K28" s="12">
        <v>352588</v>
      </c>
      <c r="L28" s="120">
        <v>0.61753761157911558</v>
      </c>
    </row>
    <row r="29" spans="1:12" ht="16.5" customHeight="1" x14ac:dyDescent="0.2">
      <c r="A29" s="11" t="s">
        <v>36</v>
      </c>
      <c r="B29" s="12">
        <v>69014</v>
      </c>
      <c r="C29" s="12">
        <v>14225</v>
      </c>
      <c r="D29" s="12">
        <v>8609</v>
      </c>
      <c r="E29" s="12">
        <v>20240</v>
      </c>
      <c r="F29" s="12">
        <v>14228</v>
      </c>
      <c r="G29" s="12">
        <v>4607</v>
      </c>
      <c r="H29" s="12">
        <v>647</v>
      </c>
      <c r="I29" s="12">
        <v>8254</v>
      </c>
      <c r="J29" s="12">
        <v>11511</v>
      </c>
      <c r="K29" s="12">
        <v>151335</v>
      </c>
      <c r="L29" s="120">
        <v>4.5383898041653712</v>
      </c>
    </row>
    <row r="30" spans="1:12" ht="16.5" customHeight="1" x14ac:dyDescent="0.2">
      <c r="A30" s="11" t="s">
        <v>37</v>
      </c>
      <c r="B30" s="12">
        <v>84284</v>
      </c>
      <c r="C30" s="12">
        <v>18734</v>
      </c>
      <c r="D30" s="12">
        <v>7006</v>
      </c>
      <c r="E30" s="12">
        <v>20861</v>
      </c>
      <c r="F30" s="12">
        <v>15150</v>
      </c>
      <c r="G30" s="12">
        <v>9866</v>
      </c>
      <c r="H30" s="12">
        <v>23069</v>
      </c>
      <c r="I30" s="12">
        <v>10080</v>
      </c>
      <c r="J30" s="12">
        <v>11624</v>
      </c>
      <c r="K30" s="12">
        <v>200674</v>
      </c>
      <c r="L30" s="120">
        <v>4.1418214465496934</v>
      </c>
    </row>
    <row r="31" spans="1:12" ht="16.5" customHeight="1" x14ac:dyDescent="0.2">
      <c r="A31" s="199" t="s">
        <v>38</v>
      </c>
      <c r="B31" s="200">
        <v>285234</v>
      </c>
      <c r="C31" s="200">
        <v>43795</v>
      </c>
      <c r="D31" s="200">
        <v>17695</v>
      </c>
      <c r="E31" s="200">
        <v>114094</v>
      </c>
      <c r="F31" s="200">
        <v>45741</v>
      </c>
      <c r="G31" s="200">
        <v>29840</v>
      </c>
      <c r="H31" s="200">
        <v>67148</v>
      </c>
      <c r="I31" s="200">
        <v>27687</v>
      </c>
      <c r="J31" s="200">
        <v>73363</v>
      </c>
      <c r="K31" s="200">
        <v>704597</v>
      </c>
      <c r="L31" s="201">
        <v>2.4299225739298311</v>
      </c>
    </row>
    <row r="32" spans="1:12" ht="16.5" customHeight="1" x14ac:dyDescent="0.2">
      <c r="A32" s="199" t="s">
        <v>39</v>
      </c>
      <c r="B32" s="200">
        <v>1097613</v>
      </c>
      <c r="C32" s="200">
        <v>164020</v>
      </c>
      <c r="D32" s="200">
        <v>118341</v>
      </c>
      <c r="E32" s="200">
        <v>414262</v>
      </c>
      <c r="F32" s="200">
        <v>252697</v>
      </c>
      <c r="G32" s="200">
        <v>98527</v>
      </c>
      <c r="H32" s="200">
        <v>186999</v>
      </c>
      <c r="I32" s="200">
        <v>132178</v>
      </c>
      <c r="J32" s="200">
        <v>167275</v>
      </c>
      <c r="K32" s="200">
        <v>2631912</v>
      </c>
      <c r="L32" s="201">
        <v>2.1120678617902646</v>
      </c>
    </row>
    <row r="33" spans="1:12" ht="16.5" customHeight="1" x14ac:dyDescent="0.2">
      <c r="A33" s="11" t="s">
        <v>42</v>
      </c>
      <c r="B33" s="12">
        <v>3980</v>
      </c>
      <c r="C33" s="12">
        <v>55</v>
      </c>
      <c r="D33" s="12">
        <v>245</v>
      </c>
      <c r="E33" s="12">
        <v>1716</v>
      </c>
      <c r="F33" s="12">
        <v>2191</v>
      </c>
      <c r="G33" s="12">
        <v>493</v>
      </c>
      <c r="H33" s="12">
        <v>0</v>
      </c>
      <c r="I33" s="12">
        <v>570</v>
      </c>
      <c r="J33" s="12">
        <v>150</v>
      </c>
      <c r="K33" s="12">
        <v>9400</v>
      </c>
      <c r="L33" s="120">
        <v>0.58855002675227397</v>
      </c>
    </row>
    <row r="34" spans="1:12" ht="16.5" customHeight="1" x14ac:dyDescent="0.2">
      <c r="A34" s="11" t="s">
        <v>43</v>
      </c>
      <c r="B34" s="12">
        <v>2865</v>
      </c>
      <c r="C34" s="12">
        <v>0</v>
      </c>
      <c r="D34" s="12">
        <v>183</v>
      </c>
      <c r="E34" s="12">
        <v>553</v>
      </c>
      <c r="F34" s="12">
        <v>691</v>
      </c>
      <c r="G34" s="12">
        <v>63</v>
      </c>
      <c r="H34" s="12">
        <v>57</v>
      </c>
      <c r="I34" s="12">
        <v>247</v>
      </c>
      <c r="J34" s="12">
        <v>25</v>
      </c>
      <c r="K34" s="12">
        <v>4684</v>
      </c>
      <c r="L34" s="120">
        <v>7.111822547450263</v>
      </c>
    </row>
    <row r="35" spans="1:12" ht="16.5" customHeight="1" x14ac:dyDescent="0.2">
      <c r="A35" s="11" t="s">
        <v>81</v>
      </c>
      <c r="B35" s="12">
        <v>11536</v>
      </c>
      <c r="C35" s="12">
        <v>102</v>
      </c>
      <c r="D35" s="12">
        <v>659</v>
      </c>
      <c r="E35" s="12">
        <v>3166</v>
      </c>
      <c r="F35" s="12">
        <v>3925</v>
      </c>
      <c r="G35" s="12">
        <v>846</v>
      </c>
      <c r="H35" s="12">
        <v>165</v>
      </c>
      <c r="I35" s="12">
        <v>1290</v>
      </c>
      <c r="J35" s="12">
        <v>548</v>
      </c>
      <c r="K35" s="12">
        <v>22237</v>
      </c>
      <c r="L35" s="120">
        <v>5.4236002465272843</v>
      </c>
    </row>
    <row r="36" spans="1:12" ht="16.5" customHeight="1" x14ac:dyDescent="0.2">
      <c r="A36" s="11" t="s">
        <v>44</v>
      </c>
      <c r="B36" s="12">
        <v>3100</v>
      </c>
      <c r="C36" s="12">
        <v>0</v>
      </c>
      <c r="D36" s="12">
        <v>233</v>
      </c>
      <c r="E36" s="12">
        <v>1322</v>
      </c>
      <c r="F36" s="12">
        <v>2483</v>
      </c>
      <c r="G36" s="12">
        <v>398</v>
      </c>
      <c r="H36" s="12">
        <v>149</v>
      </c>
      <c r="I36" s="12">
        <v>543</v>
      </c>
      <c r="J36" s="12">
        <v>329</v>
      </c>
      <c r="K36" s="12">
        <v>8557</v>
      </c>
      <c r="L36" s="120">
        <v>1.1585293769949168</v>
      </c>
    </row>
    <row r="37" spans="1:12" ht="16.5" customHeight="1" x14ac:dyDescent="0.2">
      <c r="A37" s="11" t="s">
        <v>45</v>
      </c>
      <c r="B37" s="12">
        <v>910</v>
      </c>
      <c r="C37" s="12">
        <v>0</v>
      </c>
      <c r="D37" s="12">
        <v>0</v>
      </c>
      <c r="E37" s="12">
        <v>126</v>
      </c>
      <c r="F37" s="12">
        <v>639</v>
      </c>
      <c r="G37" s="12">
        <v>0</v>
      </c>
      <c r="H37" s="12">
        <v>58</v>
      </c>
      <c r="I37" s="12">
        <v>112</v>
      </c>
      <c r="J37" s="12">
        <v>27</v>
      </c>
      <c r="K37" s="12">
        <v>1872</v>
      </c>
      <c r="L37" s="120">
        <v>12.5</v>
      </c>
    </row>
    <row r="38" spans="1:12" ht="16.5" customHeight="1" x14ac:dyDescent="0.2">
      <c r="A38" s="199" t="s">
        <v>40</v>
      </c>
      <c r="B38" s="200">
        <v>22391</v>
      </c>
      <c r="C38" s="200">
        <v>157</v>
      </c>
      <c r="D38" s="200">
        <v>1320</v>
      </c>
      <c r="E38" s="200">
        <v>6883</v>
      </c>
      <c r="F38" s="200">
        <v>9929</v>
      </c>
      <c r="G38" s="200">
        <v>1800</v>
      </c>
      <c r="H38" s="200">
        <v>429</v>
      </c>
      <c r="I38" s="200">
        <v>2762</v>
      </c>
      <c r="J38" s="200">
        <v>1079</v>
      </c>
      <c r="K38" s="200">
        <v>46750</v>
      </c>
      <c r="L38" s="201">
        <v>4.041483064049495</v>
      </c>
    </row>
    <row r="39" spans="1:12" ht="16.5" customHeight="1" x14ac:dyDescent="0.2">
      <c r="A39" s="199" t="s">
        <v>41</v>
      </c>
      <c r="B39" s="200">
        <v>1120004</v>
      </c>
      <c r="C39" s="200">
        <v>164177</v>
      </c>
      <c r="D39" s="200">
        <v>119661</v>
      </c>
      <c r="E39" s="200">
        <v>421145</v>
      </c>
      <c r="F39" s="200">
        <v>262626</v>
      </c>
      <c r="G39" s="200">
        <v>100327</v>
      </c>
      <c r="H39" s="200">
        <v>187428</v>
      </c>
      <c r="I39" s="200">
        <v>134940</v>
      </c>
      <c r="J39" s="200">
        <v>168354</v>
      </c>
      <c r="K39" s="200">
        <v>2678662</v>
      </c>
      <c r="L39" s="201">
        <v>2.1451276841742399</v>
      </c>
    </row>
    <row r="40" spans="1:12" x14ac:dyDescent="0.2">
      <c r="A40" s="122" t="s">
        <v>219</v>
      </c>
    </row>
    <row r="41" spans="1:12" x14ac:dyDescent="0.2">
      <c r="A41" s="123" t="s">
        <v>156</v>
      </c>
    </row>
    <row r="42" spans="1:12" x14ac:dyDescent="0.2">
      <c r="A42" s="124" t="s">
        <v>67</v>
      </c>
      <c r="B42" s="9"/>
      <c r="C42" s="9"/>
      <c r="D42" s="9"/>
      <c r="E42" s="9"/>
      <c r="F42" s="9"/>
      <c r="G42" s="9"/>
      <c r="H42" s="9"/>
      <c r="I42" s="9"/>
      <c r="J42" s="9"/>
      <c r="K42" s="9"/>
    </row>
    <row r="43" spans="1:12" x14ac:dyDescent="0.2">
      <c r="A43" s="124" t="s">
        <v>141</v>
      </c>
    </row>
    <row r="44" spans="1:12" ht="30.75" customHeight="1" x14ac:dyDescent="0.2">
      <c r="A44" s="326" t="s">
        <v>260</v>
      </c>
      <c r="B44" s="326"/>
      <c r="C44" s="326"/>
      <c r="D44" s="326"/>
      <c r="E44" s="326"/>
      <c r="F44" s="326"/>
      <c r="G44" s="326"/>
      <c r="H44" s="326"/>
      <c r="I44" s="326"/>
      <c r="J44" s="326"/>
      <c r="K44" s="326"/>
      <c r="L44" s="326"/>
    </row>
    <row r="46" spans="1:12" x14ac:dyDescent="0.2">
      <c r="J46" s="75"/>
    </row>
    <row r="47" spans="1:12" x14ac:dyDescent="0.2">
      <c r="F47" s="172"/>
      <c r="J47" s="75"/>
    </row>
  </sheetData>
  <sortState ref="A94:B124">
    <sortCondition descending="1" ref="B94"/>
  </sortState>
  <mergeCells count="1">
    <mergeCell ref="A44:L44"/>
  </mergeCells>
  <pageMargins left="0.78740157499999996" right="0.78740157499999996" top="0.984251969" bottom="0.984251969" header="0.4921259845" footer="0.4921259845"/>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51"/>
  <sheetViews>
    <sheetView showGridLines="0" workbookViewId="0">
      <selection activeCell="K5" sqref="K5"/>
    </sheetView>
  </sheetViews>
  <sheetFormatPr baseColWidth="10" defaultRowHeight="12.75" x14ac:dyDescent="0.2"/>
  <cols>
    <col min="9" max="9" width="13.42578125" customWidth="1"/>
    <col min="12" max="12" width="10.28515625" customWidth="1"/>
    <col min="13" max="13" width="25.42578125" customWidth="1"/>
    <col min="22" max="22" width="13" customWidth="1"/>
  </cols>
  <sheetData>
    <row r="4" spans="1:18" ht="13.5" thickBot="1" x14ac:dyDescent="0.25"/>
    <row r="5" spans="1:18" ht="68.25" customHeight="1" x14ac:dyDescent="0.2">
      <c r="M5" s="144" t="s">
        <v>167</v>
      </c>
      <c r="N5" s="144" t="s">
        <v>168</v>
      </c>
      <c r="O5" s="144" t="s">
        <v>191</v>
      </c>
      <c r="P5" s="144" t="s">
        <v>169</v>
      </c>
      <c r="Q5" s="144" t="s">
        <v>192</v>
      </c>
      <c r="R5" s="144" t="s">
        <v>245</v>
      </c>
    </row>
    <row r="6" spans="1:18" x14ac:dyDescent="0.2">
      <c r="M6" s="146">
        <v>2</v>
      </c>
      <c r="N6" s="145" t="s">
        <v>170</v>
      </c>
      <c r="O6" s="149">
        <v>10.71</v>
      </c>
      <c r="P6" s="142">
        <v>16.66</v>
      </c>
      <c r="Q6" s="142">
        <v>2.6753786531368768</v>
      </c>
      <c r="R6" s="95">
        <v>8.6427664928339585</v>
      </c>
    </row>
    <row r="7" spans="1:18" x14ac:dyDescent="0.2">
      <c r="M7" s="146">
        <v>20</v>
      </c>
      <c r="N7" s="145" t="s">
        <v>171</v>
      </c>
      <c r="O7" s="149">
        <v>13.67</v>
      </c>
      <c r="P7" s="142">
        <v>13.19</v>
      </c>
      <c r="Q7" s="142">
        <v>2.0016542597187756</v>
      </c>
      <c r="R7" s="95">
        <v>7.8972226727213757</v>
      </c>
    </row>
    <row r="8" spans="1:18" ht="23.25" customHeight="1" x14ac:dyDescent="0.2">
      <c r="A8" s="148"/>
      <c r="B8" s="152"/>
      <c r="C8" s="152"/>
      <c r="D8" s="152"/>
      <c r="E8" s="152"/>
      <c r="F8" s="341"/>
      <c r="G8" s="341"/>
      <c r="H8" s="341"/>
      <c r="I8" s="341"/>
      <c r="J8" s="143"/>
      <c r="M8" s="146">
        <v>3</v>
      </c>
      <c r="N8" s="145" t="s">
        <v>172</v>
      </c>
      <c r="O8" s="149">
        <v>13.48</v>
      </c>
      <c r="P8" s="142">
        <v>6.55</v>
      </c>
      <c r="Q8" s="142">
        <v>2.3959947550363569</v>
      </c>
      <c r="R8" s="95">
        <v>9.107174039580908</v>
      </c>
    </row>
    <row r="9" spans="1:18" x14ac:dyDescent="0.2">
      <c r="A9" s="147"/>
      <c r="B9" s="152"/>
      <c r="C9" s="152"/>
      <c r="D9" s="152"/>
      <c r="E9" s="152"/>
      <c r="F9" s="147"/>
      <c r="G9" s="143"/>
      <c r="H9" s="143"/>
      <c r="I9" s="143"/>
      <c r="J9" s="143"/>
      <c r="M9" s="146">
        <v>4</v>
      </c>
      <c r="N9" s="145" t="s">
        <v>173</v>
      </c>
      <c r="O9" s="149">
        <v>9.6199999999999992</v>
      </c>
      <c r="P9" s="142">
        <v>23.63</v>
      </c>
      <c r="Q9" s="142">
        <v>2.2926437916563813</v>
      </c>
      <c r="R9" s="95">
        <v>8.5301272963108197</v>
      </c>
    </row>
    <row r="10" spans="1:18" x14ac:dyDescent="0.2">
      <c r="M10" s="146">
        <v>5</v>
      </c>
      <c r="N10" s="145" t="s">
        <v>174</v>
      </c>
      <c r="O10" s="149">
        <v>12.6</v>
      </c>
      <c r="P10" s="142">
        <v>16.91</v>
      </c>
      <c r="Q10" s="142">
        <v>2.589536935476179</v>
      </c>
      <c r="R10" s="95">
        <v>5.2139108404611383</v>
      </c>
    </row>
    <row r="11" spans="1:18" x14ac:dyDescent="0.2">
      <c r="A11" s="152"/>
      <c r="B11" s="152"/>
      <c r="C11" s="152"/>
      <c r="D11" s="152"/>
      <c r="E11" s="152"/>
      <c r="F11" s="143"/>
      <c r="G11" s="143"/>
      <c r="H11" s="143"/>
      <c r="I11" s="143"/>
      <c r="J11" s="143"/>
      <c r="M11" s="146">
        <v>6</v>
      </c>
      <c r="N11" s="145" t="s">
        <v>16</v>
      </c>
      <c r="O11" s="149">
        <v>11.99</v>
      </c>
      <c r="P11" s="141">
        <v>9.84</v>
      </c>
      <c r="Q11" s="141">
        <v>3.0800242760534071</v>
      </c>
      <c r="R11" s="95">
        <v>9.5139685009567465</v>
      </c>
    </row>
    <row r="12" spans="1:18" x14ac:dyDescent="0.2">
      <c r="A12" s="152"/>
      <c r="B12" s="152"/>
      <c r="C12" s="152"/>
      <c r="D12" s="152"/>
      <c r="E12" s="152"/>
      <c r="F12" s="143"/>
      <c r="G12" s="143"/>
      <c r="H12" s="143"/>
      <c r="I12" s="143"/>
      <c r="J12" s="143"/>
      <c r="M12" s="146">
        <v>27</v>
      </c>
      <c r="N12" s="145" t="s">
        <v>175</v>
      </c>
      <c r="O12" s="149">
        <v>9.5299999999999994</v>
      </c>
      <c r="P12" s="142">
        <v>2.2200000000000002</v>
      </c>
      <c r="Q12" s="142">
        <v>1.9964664310954063</v>
      </c>
      <c r="R12" s="95">
        <v>3.3725809804261218</v>
      </c>
    </row>
    <row r="13" spans="1:18" x14ac:dyDescent="0.2">
      <c r="A13" s="152"/>
      <c r="B13" s="152"/>
      <c r="C13" s="152"/>
      <c r="D13" s="152"/>
      <c r="E13" s="152"/>
      <c r="F13" s="143"/>
      <c r="G13" s="143"/>
      <c r="H13" s="143"/>
      <c r="I13" s="143"/>
      <c r="J13" s="143"/>
      <c r="M13" s="146">
        <v>24</v>
      </c>
      <c r="N13" s="145" t="s">
        <v>36</v>
      </c>
      <c r="O13" s="149">
        <v>9.4</v>
      </c>
      <c r="P13" s="142">
        <v>16.29</v>
      </c>
      <c r="Q13" s="142">
        <v>4.5383898041653712</v>
      </c>
      <c r="R13" s="95">
        <v>12.018244292463741</v>
      </c>
    </row>
    <row r="14" spans="1:18" x14ac:dyDescent="0.2">
      <c r="A14" s="152"/>
      <c r="B14" s="152"/>
      <c r="C14" s="152"/>
      <c r="D14" s="152"/>
      <c r="E14" s="152"/>
      <c r="F14" s="143"/>
      <c r="G14" s="143"/>
      <c r="H14" s="143"/>
      <c r="I14" s="143"/>
      <c r="J14" s="143"/>
      <c r="M14" s="146">
        <v>7</v>
      </c>
      <c r="N14" s="145" t="s">
        <v>176</v>
      </c>
      <c r="O14" s="149">
        <v>12.59</v>
      </c>
      <c r="P14" s="142">
        <v>12.97</v>
      </c>
      <c r="Q14" s="142">
        <v>2.4251101814358265</v>
      </c>
      <c r="R14" s="95">
        <v>6.668516698337811</v>
      </c>
    </row>
    <row r="15" spans="1:18" x14ac:dyDescent="0.2">
      <c r="A15" s="152"/>
      <c r="B15" s="152"/>
      <c r="C15" s="152"/>
      <c r="D15" s="152"/>
      <c r="E15" s="152"/>
      <c r="F15" s="143"/>
      <c r="G15" s="143"/>
      <c r="H15" s="143"/>
      <c r="I15" s="143"/>
      <c r="J15" s="143"/>
      <c r="M15" s="146">
        <v>8</v>
      </c>
      <c r="N15" s="145" t="s">
        <v>177</v>
      </c>
      <c r="O15" s="149">
        <v>11.41</v>
      </c>
      <c r="P15" s="142">
        <v>14.47</v>
      </c>
      <c r="Q15" s="142">
        <v>2.8159896423369477</v>
      </c>
      <c r="R15" s="95">
        <v>12.052720499501548</v>
      </c>
    </row>
    <row r="16" spans="1:18" x14ac:dyDescent="0.2">
      <c r="A16" s="152"/>
      <c r="B16" s="152"/>
      <c r="C16" s="152"/>
      <c r="D16" s="152"/>
      <c r="E16" s="152"/>
      <c r="F16" s="143"/>
      <c r="G16" s="143"/>
      <c r="H16" s="143"/>
      <c r="I16" s="143"/>
      <c r="J16" s="143"/>
      <c r="M16" s="146">
        <v>32</v>
      </c>
      <c r="N16" s="145" t="s">
        <v>42</v>
      </c>
      <c r="O16" s="149">
        <v>23.31</v>
      </c>
      <c r="P16" s="142">
        <v>7.37</v>
      </c>
      <c r="Q16" s="142">
        <v>0.58855002675227397</v>
      </c>
      <c r="R16" s="95">
        <v>1.6697414893617022</v>
      </c>
    </row>
    <row r="17" spans="1:18" x14ac:dyDescent="0.2">
      <c r="A17" s="152"/>
      <c r="B17" s="152"/>
      <c r="C17" s="152"/>
      <c r="D17" s="152"/>
      <c r="E17" s="152"/>
      <c r="F17" s="143"/>
      <c r="G17" s="143"/>
      <c r="H17" s="143"/>
      <c r="I17" s="143"/>
      <c r="J17" s="143"/>
      <c r="M17" s="146">
        <v>33</v>
      </c>
      <c r="N17" s="145" t="s">
        <v>43</v>
      </c>
      <c r="O17" s="149">
        <v>14.75</v>
      </c>
      <c r="P17" s="142">
        <v>3.33</v>
      </c>
      <c r="Q17" s="142">
        <v>7.111822547450263</v>
      </c>
      <c r="R17" s="95">
        <v>8.5009735269000863</v>
      </c>
    </row>
    <row r="18" spans="1:18" x14ac:dyDescent="0.2">
      <c r="A18" s="152"/>
      <c r="B18" s="152"/>
      <c r="C18" s="152"/>
      <c r="D18" s="152"/>
      <c r="E18" s="152"/>
      <c r="F18" s="143"/>
      <c r="G18" s="143"/>
      <c r="H18" s="143"/>
      <c r="I18" s="143"/>
      <c r="J18" s="143"/>
      <c r="M18" s="146">
        <v>28</v>
      </c>
      <c r="N18" s="145" t="s">
        <v>81</v>
      </c>
      <c r="O18" s="149">
        <v>17.649999999999999</v>
      </c>
      <c r="P18" s="142">
        <v>7.44</v>
      </c>
      <c r="Q18" s="142">
        <v>5.4236002465272843</v>
      </c>
      <c r="R18" s="95">
        <v>2.1353343526554842</v>
      </c>
    </row>
    <row r="19" spans="1:18" x14ac:dyDescent="0.2">
      <c r="A19" s="152"/>
      <c r="B19" s="152"/>
      <c r="C19" s="152"/>
      <c r="D19" s="152"/>
      <c r="E19" s="152"/>
      <c r="F19" s="143"/>
      <c r="G19" s="143"/>
      <c r="H19" s="143"/>
      <c r="I19" s="143"/>
      <c r="J19" s="143"/>
      <c r="M19" s="146">
        <v>9</v>
      </c>
      <c r="N19" s="145" t="s">
        <v>178</v>
      </c>
      <c r="O19" s="149">
        <v>11.16</v>
      </c>
      <c r="P19" s="142">
        <v>25.67</v>
      </c>
      <c r="Q19" s="142">
        <v>1.3251577836174562</v>
      </c>
      <c r="R19" s="95">
        <v>8.6062609447387679</v>
      </c>
    </row>
    <row r="20" spans="1:18" x14ac:dyDescent="0.2">
      <c r="A20" s="152"/>
      <c r="B20" s="152"/>
      <c r="C20" s="152"/>
      <c r="D20" s="152"/>
      <c r="E20" s="152"/>
      <c r="F20" s="143"/>
      <c r="G20" s="143"/>
      <c r="H20" s="143"/>
      <c r="I20" s="143"/>
      <c r="J20" s="143"/>
      <c r="M20" s="146">
        <v>22</v>
      </c>
      <c r="N20" s="145" t="s">
        <v>179</v>
      </c>
      <c r="O20" s="149">
        <v>14.32</v>
      </c>
      <c r="P20" s="142">
        <v>9.0399999999999991</v>
      </c>
      <c r="Q20" s="142">
        <v>4.3555748750271679</v>
      </c>
      <c r="R20" s="95">
        <v>8.5326154871495827</v>
      </c>
    </row>
    <row r="21" spans="1:18" x14ac:dyDescent="0.2">
      <c r="A21" s="152"/>
      <c r="B21" s="152"/>
      <c r="C21" s="152"/>
      <c r="D21" s="152"/>
      <c r="E21" s="152"/>
      <c r="F21" s="143"/>
      <c r="G21" s="143"/>
      <c r="H21" s="143"/>
      <c r="I21" s="143"/>
      <c r="J21" s="143"/>
      <c r="M21" s="146">
        <v>10</v>
      </c>
      <c r="N21" s="145" t="s">
        <v>180</v>
      </c>
      <c r="O21" s="149">
        <v>6.38</v>
      </c>
      <c r="P21" s="142">
        <v>25.71</v>
      </c>
      <c r="Q21" s="142">
        <v>3.7075474145759282</v>
      </c>
      <c r="R21" s="95">
        <v>11.848644050835585</v>
      </c>
    </row>
    <row r="22" spans="1:18" x14ac:dyDescent="0.2">
      <c r="A22" s="152"/>
      <c r="B22" s="152"/>
      <c r="C22" s="152"/>
      <c r="D22" s="152"/>
      <c r="E22" s="152"/>
      <c r="F22" s="143"/>
      <c r="G22" s="143"/>
      <c r="H22" s="143"/>
      <c r="I22" s="143"/>
      <c r="J22" s="143"/>
      <c r="M22" s="146">
        <v>31</v>
      </c>
      <c r="N22" s="145" t="s">
        <v>44</v>
      </c>
      <c r="O22" s="149">
        <v>29.02</v>
      </c>
      <c r="P22" s="142">
        <v>11.72</v>
      </c>
      <c r="Q22" s="142">
        <v>1.1585293769949168</v>
      </c>
      <c r="R22" s="95">
        <v>2.5636963889213509</v>
      </c>
    </row>
    <row r="23" spans="1:18" x14ac:dyDescent="0.2">
      <c r="A23" s="152"/>
      <c r="B23" s="152"/>
      <c r="C23" s="152"/>
      <c r="D23" s="152"/>
      <c r="E23" s="152"/>
      <c r="F23" s="143"/>
      <c r="G23" s="143"/>
      <c r="H23" s="143"/>
      <c r="I23" s="143"/>
      <c r="J23" s="143"/>
      <c r="M23" s="146">
        <v>43</v>
      </c>
      <c r="N23" s="145" t="s">
        <v>45</v>
      </c>
      <c r="O23" s="149">
        <v>34.130000000000003</v>
      </c>
      <c r="P23" s="142">
        <v>6.04</v>
      </c>
      <c r="Q23" s="142">
        <v>12.5</v>
      </c>
      <c r="R23" s="95">
        <v>3.6817681623931628</v>
      </c>
    </row>
    <row r="24" spans="1:18" x14ac:dyDescent="0.2">
      <c r="A24" s="152"/>
      <c r="B24" s="152"/>
      <c r="C24" s="152"/>
      <c r="D24" s="152"/>
      <c r="E24" s="152"/>
      <c r="F24" s="143"/>
      <c r="G24" s="143"/>
      <c r="H24" s="143"/>
      <c r="I24" s="143"/>
      <c r="J24" s="143"/>
      <c r="M24" s="146">
        <v>11</v>
      </c>
      <c r="N24" s="145" t="s">
        <v>181</v>
      </c>
      <c r="O24" s="149">
        <v>10.37</v>
      </c>
      <c r="P24" s="142">
        <v>16.489999999999998</v>
      </c>
      <c r="Q24" s="142">
        <v>4.5543847115556348E-2</v>
      </c>
      <c r="R24" s="95">
        <v>11.529906900768538</v>
      </c>
    </row>
    <row r="25" spans="1:18" x14ac:dyDescent="0.2">
      <c r="A25" s="152"/>
      <c r="B25" s="152"/>
      <c r="C25" s="152"/>
      <c r="D25" s="152"/>
      <c r="E25" s="152"/>
      <c r="F25" s="143"/>
      <c r="G25" s="143"/>
      <c r="H25" s="143"/>
      <c r="I25" s="143"/>
      <c r="J25" s="143"/>
      <c r="M25" s="146">
        <v>12</v>
      </c>
      <c r="N25" s="145" t="s">
        <v>24</v>
      </c>
      <c r="O25" s="149">
        <v>11.11</v>
      </c>
      <c r="P25" s="142">
        <v>10.75</v>
      </c>
      <c r="Q25" s="142">
        <v>1.3432440246723207</v>
      </c>
      <c r="R25" s="95">
        <v>11.731814129310653</v>
      </c>
    </row>
    <row r="26" spans="1:18" x14ac:dyDescent="0.2">
      <c r="A26" s="152"/>
      <c r="B26" s="152"/>
      <c r="C26" s="152"/>
      <c r="D26" s="152"/>
      <c r="E26" s="152"/>
      <c r="F26" s="143"/>
      <c r="G26" s="143"/>
      <c r="H26" s="143"/>
      <c r="I26" s="143"/>
      <c r="J26" s="143"/>
      <c r="M26" s="146">
        <v>17</v>
      </c>
      <c r="N26" s="145" t="s">
        <v>182</v>
      </c>
      <c r="O26" s="149">
        <v>12.44</v>
      </c>
      <c r="P26" s="142">
        <v>30.04</v>
      </c>
      <c r="Q26" s="142">
        <v>1.8257280232241677</v>
      </c>
      <c r="R26" s="95">
        <v>6.7765374078446232</v>
      </c>
    </row>
    <row r="27" spans="1:18" x14ac:dyDescent="0.2">
      <c r="A27" s="152"/>
      <c r="B27" s="152"/>
      <c r="C27" s="152"/>
      <c r="D27" s="152"/>
      <c r="E27" s="152"/>
      <c r="F27" s="143"/>
      <c r="G27" s="143"/>
      <c r="H27" s="143"/>
      <c r="I27" s="143"/>
      <c r="J27" s="143"/>
      <c r="M27" s="146">
        <v>23</v>
      </c>
      <c r="N27" s="145" t="s">
        <v>183</v>
      </c>
      <c r="O27" s="149">
        <v>10.9</v>
      </c>
      <c r="P27" s="142">
        <v>20.62</v>
      </c>
      <c r="Q27" s="142">
        <v>0.70189184336385746</v>
      </c>
      <c r="R27" s="95">
        <v>12.674128345193134</v>
      </c>
    </row>
    <row r="28" spans="1:18" x14ac:dyDescent="0.2">
      <c r="K28" s="152"/>
      <c r="M28" s="146">
        <v>18</v>
      </c>
      <c r="N28" s="145" t="s">
        <v>27</v>
      </c>
      <c r="O28" s="149">
        <v>13.24</v>
      </c>
      <c r="P28" s="142">
        <v>9.52</v>
      </c>
      <c r="Q28" s="142">
        <v>1.5100457782299084</v>
      </c>
      <c r="R28" s="95">
        <v>8.0582568663681062</v>
      </c>
    </row>
    <row r="29" spans="1:18" x14ac:dyDescent="0.2">
      <c r="A29" s="148"/>
      <c r="B29" s="152"/>
      <c r="C29" s="152"/>
      <c r="D29" s="152"/>
      <c r="E29" s="152"/>
      <c r="F29" s="148"/>
      <c r="G29" s="152"/>
      <c r="H29" s="152"/>
      <c r="I29" s="152"/>
      <c r="J29" s="152"/>
      <c r="K29" s="152"/>
      <c r="M29" s="146">
        <v>1</v>
      </c>
      <c r="N29" s="145" t="s">
        <v>35</v>
      </c>
      <c r="O29" s="149">
        <v>4.6399999999999997</v>
      </c>
      <c r="P29" s="142">
        <v>29.86</v>
      </c>
      <c r="Q29" s="142">
        <v>0.61753761157911558</v>
      </c>
      <c r="R29" s="95">
        <v>15.578672558340045</v>
      </c>
    </row>
    <row r="30" spans="1:18" x14ac:dyDescent="0.2">
      <c r="A30" s="147"/>
      <c r="B30" s="152"/>
      <c r="C30" s="152"/>
      <c r="D30" s="152"/>
      <c r="E30" s="152"/>
      <c r="F30" s="147"/>
      <c r="G30" s="152"/>
      <c r="H30" s="152"/>
      <c r="I30" s="152"/>
      <c r="J30" s="152"/>
      <c r="M30" s="146">
        <v>13</v>
      </c>
      <c r="N30" s="145" t="s">
        <v>184</v>
      </c>
      <c r="O30" s="149">
        <v>11.29</v>
      </c>
      <c r="P30" s="142">
        <v>15.75</v>
      </c>
      <c r="Q30" s="142">
        <v>-0.49450443315497694</v>
      </c>
      <c r="R30" s="95">
        <v>10.174829654650281</v>
      </c>
    </row>
    <row r="31" spans="1:18" x14ac:dyDescent="0.2">
      <c r="K31" s="152"/>
      <c r="M31" s="146">
        <v>19</v>
      </c>
      <c r="N31" s="145" t="s">
        <v>185</v>
      </c>
      <c r="O31" s="149">
        <v>13.49</v>
      </c>
      <c r="P31" s="142">
        <v>18.16</v>
      </c>
      <c r="Q31" s="142">
        <v>1.7440767205716434</v>
      </c>
      <c r="R31" s="95">
        <v>9.3696345238645282</v>
      </c>
    </row>
    <row r="32" spans="1:18" x14ac:dyDescent="0.2">
      <c r="A32" s="152"/>
      <c r="B32" s="152"/>
      <c r="C32" s="152"/>
      <c r="D32" s="152"/>
      <c r="E32" s="152"/>
      <c r="F32" s="152"/>
      <c r="G32" s="152"/>
      <c r="H32" s="152"/>
      <c r="I32" s="152"/>
      <c r="J32" s="152"/>
      <c r="K32" s="152"/>
      <c r="M32" s="146">
        <v>14</v>
      </c>
      <c r="N32" s="145" t="s">
        <v>186</v>
      </c>
      <c r="O32" s="149">
        <v>12.18</v>
      </c>
      <c r="P32" s="142">
        <v>19.05</v>
      </c>
      <c r="Q32" s="142">
        <v>2.8733516835232367</v>
      </c>
      <c r="R32" s="95">
        <v>7.9979543739839931</v>
      </c>
    </row>
    <row r="33" spans="1:18" x14ac:dyDescent="0.2">
      <c r="A33" s="152"/>
      <c r="B33" s="152"/>
      <c r="C33" s="152"/>
      <c r="D33" s="152"/>
      <c r="E33" s="152"/>
      <c r="F33" s="152"/>
      <c r="G33" s="152"/>
      <c r="H33" s="152"/>
      <c r="I33" s="152"/>
      <c r="J33" s="152"/>
      <c r="K33" s="152"/>
      <c r="M33" s="146">
        <v>21</v>
      </c>
      <c r="N33" s="145" t="s">
        <v>187</v>
      </c>
      <c r="O33" s="149">
        <v>10.59</v>
      </c>
      <c r="P33" s="142">
        <v>18.86</v>
      </c>
      <c r="Q33" s="142">
        <v>1.174593251846612</v>
      </c>
      <c r="R33" s="95">
        <v>9.8887123786605109</v>
      </c>
    </row>
    <row r="34" spans="1:18" x14ac:dyDescent="0.2">
      <c r="A34" s="152"/>
      <c r="B34" s="152"/>
      <c r="C34" s="152"/>
      <c r="D34" s="152"/>
      <c r="E34" s="152"/>
      <c r="F34" s="152"/>
      <c r="G34" s="152"/>
      <c r="H34" s="152"/>
      <c r="I34" s="152"/>
      <c r="J34" s="152"/>
      <c r="K34" s="152"/>
      <c r="M34" s="146">
        <v>15</v>
      </c>
      <c r="N34" s="145" t="s">
        <v>188</v>
      </c>
      <c r="O34" s="149">
        <v>8.52</v>
      </c>
      <c r="P34" s="142">
        <v>7.24</v>
      </c>
      <c r="Q34" s="142">
        <v>2.4100496669910396</v>
      </c>
      <c r="R34" s="95">
        <v>14.276809734185651</v>
      </c>
    </row>
    <row r="35" spans="1:18" x14ac:dyDescent="0.2">
      <c r="A35" s="152"/>
      <c r="B35" s="152"/>
      <c r="C35" s="152"/>
      <c r="D35" s="152"/>
      <c r="E35" s="152"/>
      <c r="F35" s="152"/>
      <c r="G35" s="152"/>
      <c r="H35" s="152"/>
      <c r="I35" s="152"/>
      <c r="J35" s="152"/>
      <c r="K35" s="152"/>
      <c r="M35" s="146">
        <v>16</v>
      </c>
      <c r="N35" s="145" t="s">
        <v>189</v>
      </c>
      <c r="O35" s="149">
        <v>9.32</v>
      </c>
      <c r="P35" s="142">
        <v>16.53</v>
      </c>
      <c r="Q35" s="142">
        <v>1.2097665983515917</v>
      </c>
      <c r="R35" s="95">
        <v>9.6641561109209171</v>
      </c>
    </row>
    <row r="36" spans="1:18" x14ac:dyDescent="0.2">
      <c r="A36" s="152"/>
      <c r="B36" s="152"/>
      <c r="C36" s="152"/>
      <c r="D36" s="152"/>
      <c r="E36" s="152"/>
      <c r="F36" s="152"/>
      <c r="G36" s="152"/>
      <c r="H36" s="152"/>
      <c r="I36" s="152"/>
      <c r="J36" s="152"/>
      <c r="K36" s="152"/>
      <c r="M36" s="146">
        <v>25</v>
      </c>
      <c r="N36" s="145" t="s">
        <v>190</v>
      </c>
      <c r="O36" s="149">
        <v>7.55</v>
      </c>
      <c r="P36" s="142">
        <v>24.86</v>
      </c>
      <c r="Q36" s="142">
        <v>4.1418214465496934</v>
      </c>
      <c r="R36" s="95">
        <v>11.626817624605081</v>
      </c>
    </row>
    <row r="37" spans="1:18" x14ac:dyDescent="0.2">
      <c r="A37" s="152"/>
      <c r="B37" s="152"/>
      <c r="C37" s="152"/>
      <c r="D37" s="152"/>
      <c r="E37" s="152"/>
      <c r="F37" s="152"/>
      <c r="G37" s="152"/>
      <c r="H37" s="152"/>
      <c r="I37" s="152"/>
      <c r="J37" s="152"/>
      <c r="K37" s="152"/>
      <c r="M37" s="4"/>
      <c r="N37" s="145" t="s">
        <v>9</v>
      </c>
      <c r="O37" s="5">
        <v>9.8043724999999995</v>
      </c>
      <c r="P37" s="142">
        <v>20.192395000000001</v>
      </c>
      <c r="Q37" s="5">
        <v>2.1451276841742399</v>
      </c>
      <c r="R37" s="5">
        <v>10.591850927813962</v>
      </c>
    </row>
    <row r="38" spans="1:18" x14ac:dyDescent="0.2">
      <c r="A38" s="152"/>
      <c r="B38" s="152"/>
      <c r="C38" s="152"/>
      <c r="D38" s="152"/>
      <c r="E38" s="152"/>
      <c r="F38" s="152"/>
      <c r="G38" s="152"/>
      <c r="H38" s="152"/>
      <c r="I38" s="152"/>
      <c r="J38" s="152"/>
      <c r="K38" s="152"/>
    </row>
    <row r="39" spans="1:18" x14ac:dyDescent="0.2">
      <c r="A39" s="152"/>
      <c r="B39" s="152"/>
      <c r="C39" s="152"/>
      <c r="D39" s="152"/>
      <c r="E39" s="152"/>
      <c r="F39" s="152"/>
      <c r="G39" s="152"/>
      <c r="H39" s="152"/>
      <c r="I39" s="152"/>
      <c r="J39" s="152"/>
      <c r="K39" s="152"/>
    </row>
    <row r="40" spans="1:18" x14ac:dyDescent="0.2">
      <c r="A40" s="152"/>
      <c r="B40" s="152"/>
      <c r="C40" s="152"/>
      <c r="D40" s="152"/>
      <c r="E40" s="152"/>
      <c r="F40" s="152"/>
      <c r="G40" s="152"/>
      <c r="H40" s="152"/>
      <c r="I40" s="152"/>
      <c r="J40" s="152"/>
      <c r="K40" s="152"/>
    </row>
    <row r="41" spans="1:18" x14ac:dyDescent="0.2">
      <c r="A41" s="152"/>
      <c r="B41" s="152"/>
      <c r="C41" s="152"/>
      <c r="D41" s="152"/>
      <c r="E41" s="152"/>
      <c r="F41" s="152"/>
      <c r="G41" s="152"/>
      <c r="H41" s="152"/>
      <c r="I41" s="152"/>
      <c r="J41" s="152"/>
      <c r="K41" s="152"/>
    </row>
    <row r="42" spans="1:18" x14ac:dyDescent="0.2">
      <c r="A42" s="152"/>
      <c r="B42" s="152"/>
      <c r="C42" s="152"/>
      <c r="D42" s="152"/>
      <c r="E42" s="152"/>
      <c r="F42" s="152"/>
      <c r="G42" s="152"/>
      <c r="H42" s="152"/>
      <c r="I42" s="152"/>
      <c r="J42" s="152"/>
      <c r="K42" s="152"/>
    </row>
    <row r="43" spans="1:18" x14ac:dyDescent="0.2">
      <c r="A43" s="152"/>
      <c r="B43" s="152"/>
      <c r="C43" s="152"/>
      <c r="D43" s="152"/>
      <c r="E43" s="152"/>
      <c r="F43" s="152"/>
      <c r="G43" s="152"/>
      <c r="H43" s="152"/>
      <c r="I43" s="152"/>
      <c r="J43" s="152"/>
      <c r="K43" s="152"/>
    </row>
    <row r="44" spans="1:18" x14ac:dyDescent="0.2">
      <c r="A44" s="152"/>
      <c r="B44" s="152"/>
      <c r="C44" s="152"/>
      <c r="D44" s="152"/>
      <c r="E44" s="152"/>
      <c r="F44" s="152"/>
      <c r="G44" s="152"/>
      <c r="H44" s="152"/>
      <c r="I44" s="152"/>
      <c r="J44" s="152"/>
      <c r="K44" s="152"/>
    </row>
    <row r="45" spans="1:18" x14ac:dyDescent="0.2">
      <c r="A45" s="152"/>
      <c r="B45" s="152"/>
      <c r="C45" s="152"/>
      <c r="D45" s="152"/>
      <c r="E45" s="152"/>
      <c r="F45" s="152"/>
      <c r="G45" s="152"/>
      <c r="H45" s="152"/>
      <c r="I45" s="152"/>
      <c r="J45" s="152"/>
      <c r="K45" s="152"/>
    </row>
    <row r="46" spans="1:18" x14ac:dyDescent="0.2">
      <c r="A46" s="152"/>
      <c r="B46" s="152"/>
      <c r="C46" s="152"/>
      <c r="D46" s="152"/>
      <c r="E46" s="152"/>
      <c r="F46" s="152"/>
      <c r="G46" s="152"/>
      <c r="H46" s="152"/>
      <c r="I46" s="152"/>
      <c r="J46" s="152"/>
      <c r="K46" s="152"/>
    </row>
    <row r="47" spans="1:18" x14ac:dyDescent="0.2">
      <c r="A47" s="152"/>
      <c r="B47" s="152"/>
      <c r="C47" s="152"/>
      <c r="D47" s="152"/>
      <c r="E47" s="152"/>
      <c r="F47" s="152"/>
      <c r="G47" s="152"/>
      <c r="H47" s="152"/>
      <c r="I47" s="152"/>
      <c r="J47" s="152"/>
      <c r="K47" s="152"/>
    </row>
    <row r="48" spans="1:18" x14ac:dyDescent="0.2">
      <c r="A48" s="152"/>
      <c r="B48" s="152"/>
      <c r="C48" s="152"/>
      <c r="D48" s="152"/>
      <c r="E48" s="152"/>
      <c r="F48" s="152"/>
      <c r="G48" s="152"/>
      <c r="H48" s="152"/>
      <c r="I48" s="152"/>
      <c r="J48" s="152"/>
    </row>
    <row r="49" spans="1:7" ht="15.75" customHeight="1" x14ac:dyDescent="0.2">
      <c r="A49" s="184"/>
    </row>
    <row r="51" spans="1:7" x14ac:dyDescent="0.2">
      <c r="G51" s="152"/>
    </row>
  </sheetData>
  <mergeCells count="1">
    <mergeCell ref="F8:I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V44"/>
  <sheetViews>
    <sheetView showGridLines="0" zoomScale="85" workbookViewId="0">
      <selection activeCell="M29" sqref="M29"/>
    </sheetView>
  </sheetViews>
  <sheetFormatPr baseColWidth="10" defaultRowHeight="11.25" x14ac:dyDescent="0.2"/>
  <cols>
    <col min="1" max="1" width="9.7109375" style="87" customWidth="1"/>
    <col min="2" max="2" width="10.85546875" style="87" bestFit="1" customWidth="1"/>
    <col min="3" max="4" width="9.7109375" style="87" customWidth="1"/>
    <col min="5" max="5" width="7.7109375" style="87" customWidth="1"/>
    <col min="6" max="6" width="8.85546875" style="87" bestFit="1" customWidth="1"/>
    <col min="7" max="7" width="10.85546875" style="87" customWidth="1"/>
    <col min="8" max="12" width="9.7109375" style="87" customWidth="1"/>
    <col min="13" max="13" width="11.140625" style="87" customWidth="1"/>
    <col min="14" max="20" width="11.42578125" style="87"/>
    <col min="21" max="21" width="13.5703125" style="87" customWidth="1"/>
    <col min="22" max="16384" width="11.42578125" style="87"/>
  </cols>
  <sheetData>
    <row r="1" spans="1:20" ht="15.75" x14ac:dyDescent="0.2">
      <c r="A1" s="150" t="s">
        <v>220</v>
      </c>
      <c r="B1" s="150"/>
      <c r="C1" s="150"/>
      <c r="D1" s="150"/>
      <c r="E1" s="150"/>
      <c r="F1" s="86"/>
      <c r="G1" s="86"/>
      <c r="H1" s="86"/>
      <c r="I1" s="86"/>
      <c r="J1" s="86"/>
      <c r="K1" s="86"/>
      <c r="L1" s="86"/>
    </row>
    <row r="2" spans="1:20" ht="15.75" x14ac:dyDescent="0.2">
      <c r="A2" s="131"/>
      <c r="B2" s="131"/>
      <c r="C2" s="131"/>
      <c r="D2" s="131"/>
      <c r="E2" s="131"/>
      <c r="F2" s="86"/>
      <c r="G2" s="86"/>
      <c r="H2" s="86"/>
      <c r="I2" s="86"/>
      <c r="J2" s="86"/>
      <c r="K2" s="86"/>
      <c r="L2" s="86"/>
    </row>
    <row r="3" spans="1:20" ht="12" x14ac:dyDescent="0.2">
      <c r="A3" s="88"/>
      <c r="G3" s="96" t="s">
        <v>152</v>
      </c>
      <c r="H3" s="86"/>
      <c r="I3" s="86"/>
      <c r="J3" s="86"/>
      <c r="K3" s="86"/>
    </row>
    <row r="4" spans="1:20" s="89" customFormat="1" ht="47.25" customHeight="1" x14ac:dyDescent="0.2">
      <c r="A4" s="202"/>
      <c r="B4" s="203" t="s">
        <v>193</v>
      </c>
      <c r="C4" s="203" t="s">
        <v>194</v>
      </c>
      <c r="D4" s="203" t="s">
        <v>57</v>
      </c>
      <c r="E4" s="203" t="s">
        <v>56</v>
      </c>
      <c r="F4" s="203" t="s">
        <v>8</v>
      </c>
      <c r="G4" s="203" t="s">
        <v>195</v>
      </c>
      <c r="H4" s="203" t="s">
        <v>196</v>
      </c>
      <c r="I4" s="204" t="s">
        <v>197</v>
      </c>
      <c r="J4" s="87"/>
      <c r="K4" s="86"/>
      <c r="O4" s="87"/>
    </row>
    <row r="5" spans="1:20" s="89" customFormat="1" ht="12.75" x14ac:dyDescent="0.2">
      <c r="A5" s="158" t="s">
        <v>76</v>
      </c>
      <c r="B5" s="159">
        <v>100</v>
      </c>
      <c r="C5" s="159">
        <v>100</v>
      </c>
      <c r="D5" s="159">
        <v>100</v>
      </c>
      <c r="E5" s="159">
        <v>100</v>
      </c>
      <c r="F5" s="159">
        <v>100</v>
      </c>
      <c r="G5" s="159"/>
      <c r="H5" s="159"/>
      <c r="I5" s="160"/>
      <c r="J5" s="87"/>
      <c r="K5" s="86"/>
    </row>
    <row r="6" spans="1:20" s="89" customFormat="1" ht="12.75" x14ac:dyDescent="0.2">
      <c r="A6" s="158" t="s">
        <v>77</v>
      </c>
      <c r="B6" s="159">
        <v>100.94170016735968</v>
      </c>
      <c r="C6" s="159">
        <v>102.11093794939367</v>
      </c>
      <c r="D6" s="159">
        <v>102.71217290163081</v>
      </c>
      <c r="E6" s="159">
        <v>101.03427622112646</v>
      </c>
      <c r="F6" s="159">
        <v>101.33418057017995</v>
      </c>
      <c r="G6" s="159"/>
      <c r="H6" s="159"/>
      <c r="I6" s="160"/>
      <c r="J6" s="87"/>
      <c r="K6" s="186"/>
    </row>
    <row r="7" spans="1:20" s="89" customFormat="1" ht="12.75" x14ac:dyDescent="0.2">
      <c r="A7" s="158" t="s">
        <v>78</v>
      </c>
      <c r="B7" s="159">
        <v>102.25343202378693</v>
      </c>
      <c r="C7" s="159">
        <v>107.5916177837827</v>
      </c>
      <c r="D7" s="159">
        <v>106.38453190319299</v>
      </c>
      <c r="E7" s="159">
        <v>102.67609042529247</v>
      </c>
      <c r="F7" s="159">
        <v>103.33893083755103</v>
      </c>
      <c r="G7" s="159"/>
      <c r="H7" s="159"/>
      <c r="I7" s="160"/>
      <c r="J7" s="87"/>
      <c r="K7" s="186"/>
    </row>
    <row r="8" spans="1:20" s="89" customFormat="1" ht="12.75" x14ac:dyDescent="0.2">
      <c r="A8" s="158" t="s">
        <v>79</v>
      </c>
      <c r="B8" s="159">
        <v>104.4788557428527</v>
      </c>
      <c r="C8" s="159">
        <v>105.01514979231742</v>
      </c>
      <c r="D8" s="159">
        <v>110.07806074527572</v>
      </c>
      <c r="E8" s="159">
        <v>104.52131758211321</v>
      </c>
      <c r="F8" s="159">
        <v>105.5145202390878</v>
      </c>
      <c r="G8" s="159"/>
      <c r="H8" s="159"/>
      <c r="I8" s="160"/>
      <c r="J8" s="87"/>
      <c r="K8" s="186"/>
    </row>
    <row r="9" spans="1:20" s="89" customFormat="1" ht="12.75" x14ac:dyDescent="0.2">
      <c r="A9" s="158" t="s">
        <v>80</v>
      </c>
      <c r="B9" s="159">
        <v>106.29933803780834</v>
      </c>
      <c r="C9" s="159">
        <v>109.20224471094998</v>
      </c>
      <c r="D9" s="159">
        <v>106.48600113879142</v>
      </c>
      <c r="E9" s="159">
        <v>106.5291797760604</v>
      </c>
      <c r="F9" s="159">
        <v>106.52146210115608</v>
      </c>
      <c r="G9" s="159"/>
      <c r="H9" s="159"/>
      <c r="I9" s="160"/>
      <c r="J9" s="87"/>
      <c r="K9" s="186"/>
    </row>
    <row r="10" spans="1:20" s="89" customFormat="1" ht="12.75" x14ac:dyDescent="0.2">
      <c r="A10" s="158" t="s">
        <v>98</v>
      </c>
      <c r="B10" s="159">
        <v>109.0658914059939</v>
      </c>
      <c r="C10" s="159">
        <v>108.85376604439926</v>
      </c>
      <c r="D10" s="159">
        <v>109.65782724436809</v>
      </c>
      <c r="E10" s="159">
        <v>109.04909608071273</v>
      </c>
      <c r="F10" s="159">
        <v>109.15789963548809</v>
      </c>
      <c r="G10" s="159">
        <v>109.1</v>
      </c>
      <c r="H10" s="159">
        <v>108.9</v>
      </c>
      <c r="I10" s="160">
        <v>109.7</v>
      </c>
      <c r="J10" s="87"/>
      <c r="K10" s="186"/>
    </row>
    <row r="11" spans="1:20" s="89" customFormat="1" ht="12.75" x14ac:dyDescent="0.2">
      <c r="A11" s="158" t="s">
        <v>147</v>
      </c>
      <c r="B11" s="159">
        <v>110.47642873985633</v>
      </c>
      <c r="C11" s="159">
        <v>106.64049174955019</v>
      </c>
      <c r="D11" s="159">
        <v>115.36833089190728</v>
      </c>
      <c r="E11" s="159">
        <v>110.17271300767842</v>
      </c>
      <c r="F11" s="159">
        <v>111.10136875722793</v>
      </c>
      <c r="G11" s="159">
        <v>110.50154355214207</v>
      </c>
      <c r="H11" s="159">
        <v>106.12102381654624</v>
      </c>
      <c r="I11" s="160">
        <v>113.07289793454817</v>
      </c>
      <c r="J11" s="87"/>
      <c r="K11" s="186"/>
    </row>
    <row r="12" spans="1:20" s="89" customFormat="1" ht="12.75" x14ac:dyDescent="0.2">
      <c r="A12" s="158" t="s">
        <v>198</v>
      </c>
      <c r="B12" s="159">
        <v>111.34399604317994</v>
      </c>
      <c r="C12" s="159">
        <v>110.84832148327503</v>
      </c>
      <c r="D12" s="159">
        <v>126.69443890189361</v>
      </c>
      <c r="E12" s="159">
        <v>111.30475030940906</v>
      </c>
      <c r="F12" s="159">
        <v>114.05547661639351</v>
      </c>
      <c r="G12" s="159">
        <v>111.41655669543161</v>
      </c>
      <c r="H12" s="159">
        <v>108.67115101017549</v>
      </c>
      <c r="I12" s="160">
        <v>116.38250534780718</v>
      </c>
      <c r="J12" s="87"/>
      <c r="K12" s="186"/>
    </row>
    <row r="13" spans="1:20" s="89" customFormat="1" ht="13.5" thickBot="1" x14ac:dyDescent="0.25">
      <c r="A13" s="161" t="s">
        <v>199</v>
      </c>
      <c r="B13" s="162">
        <v>113.36318201947354</v>
      </c>
      <c r="C13" s="162">
        <v>111.46702161102824</v>
      </c>
      <c r="D13" s="162">
        <v>131.61460183666617</v>
      </c>
      <c r="E13" s="162">
        <v>113.21305083946899</v>
      </c>
      <c r="F13" s="162">
        <v>116.50211222060865</v>
      </c>
      <c r="G13" s="162">
        <v>113.35830605804139</v>
      </c>
      <c r="H13" s="162">
        <v>110.66989935112817</v>
      </c>
      <c r="I13" s="163">
        <v>124.67137281094946</v>
      </c>
      <c r="K13" s="186"/>
    </row>
    <row r="14" spans="1:20" ht="27" customHeight="1" x14ac:dyDescent="0.2">
      <c r="A14" s="154" t="s">
        <v>200</v>
      </c>
      <c r="B14" s="164"/>
      <c r="C14" s="164"/>
      <c r="D14" s="164"/>
      <c r="E14" s="164"/>
      <c r="F14" s="164"/>
      <c r="G14" s="165"/>
      <c r="H14" s="152"/>
      <c r="I14" s="155" t="s">
        <v>151</v>
      </c>
      <c r="M14" s="90"/>
    </row>
    <row r="15" spans="1:20" ht="12.75" x14ac:dyDescent="0.2">
      <c r="K15" s="153"/>
      <c r="L15" s="153"/>
      <c r="M15" s="153"/>
      <c r="T15" s="113"/>
    </row>
    <row r="16" spans="1:20" s="89" customFormat="1" ht="45" customHeight="1" x14ac:dyDescent="0.25">
      <c r="A16" s="342" t="s">
        <v>254</v>
      </c>
      <c r="B16" s="342"/>
      <c r="C16" s="342"/>
      <c r="D16" s="342"/>
      <c r="E16" s="342"/>
      <c r="F16" s="342"/>
      <c r="G16" s="342"/>
      <c r="H16" s="342"/>
      <c r="I16" s="342"/>
      <c r="J16" s="342"/>
      <c r="K16" s="342"/>
      <c r="L16" s="91"/>
      <c r="M16" s="91"/>
    </row>
    <row r="17" spans="13:22" s="89" customFormat="1" ht="15" x14ac:dyDescent="0.25">
      <c r="M17" s="91"/>
      <c r="V17" s="114"/>
    </row>
    <row r="18" spans="13:22" s="89" customFormat="1" ht="12.75" x14ac:dyDescent="0.2">
      <c r="M18" s="92"/>
    </row>
    <row r="19" spans="13:22" s="89" customFormat="1" ht="12.75" x14ac:dyDescent="0.2"/>
    <row r="20" spans="13:22" s="89" customFormat="1" ht="12.75" x14ac:dyDescent="0.2">
      <c r="M20" s="92"/>
    </row>
    <row r="21" spans="13:22" s="89" customFormat="1" ht="15" x14ac:dyDescent="0.25">
      <c r="M21" s="91"/>
    </row>
    <row r="22" spans="13:22" s="89" customFormat="1" ht="12.75" x14ac:dyDescent="0.2">
      <c r="M22" s="93"/>
    </row>
    <row r="23" spans="13:22" s="89" customFormat="1" ht="12.75" x14ac:dyDescent="0.2"/>
    <row r="24" spans="13:22" s="89" customFormat="1" ht="12.75" x14ac:dyDescent="0.2"/>
    <row r="25" spans="13:22" s="89" customFormat="1" ht="12.75" x14ac:dyDescent="0.2"/>
    <row r="26" spans="13:22" s="89" customFormat="1" ht="12.75" x14ac:dyDescent="0.2"/>
    <row r="27" spans="13:22" s="89" customFormat="1" ht="12.75" x14ac:dyDescent="0.2"/>
    <row r="28" spans="13:22" s="89" customFormat="1" ht="12.75" x14ac:dyDescent="0.2"/>
    <row r="29" spans="13:22" s="89" customFormat="1" ht="12.75" x14ac:dyDescent="0.2">
      <c r="T29" s="93"/>
    </row>
    <row r="30" spans="13:22" s="89" customFormat="1" ht="12.75" x14ac:dyDescent="0.2"/>
    <row r="31" spans="13:22" s="89" customFormat="1" ht="12.75" x14ac:dyDescent="0.2"/>
    <row r="32" spans="13:22" s="89" customFormat="1" ht="12.75" x14ac:dyDescent="0.2"/>
    <row r="33" spans="1:16" s="89" customFormat="1" ht="12.75" x14ac:dyDescent="0.2"/>
    <row r="34" spans="1:16" s="89" customFormat="1" ht="12.75" x14ac:dyDescent="0.2"/>
    <row r="35" spans="1:16" s="89" customFormat="1" ht="12.75" x14ac:dyDescent="0.2">
      <c r="O35" s="94"/>
    </row>
    <row r="36" spans="1:16" s="89" customFormat="1" ht="12.75" x14ac:dyDescent="0.2">
      <c r="M36" s="87"/>
      <c r="N36" s="87"/>
      <c r="O36" s="94"/>
      <c r="P36" s="87"/>
    </row>
    <row r="37" spans="1:16" s="89" customFormat="1" ht="12.75" x14ac:dyDescent="0.2">
      <c r="M37" s="87"/>
      <c r="N37" s="87"/>
      <c r="O37" s="87"/>
      <c r="P37" s="87"/>
    </row>
    <row r="38" spans="1:16" s="89" customFormat="1" ht="12.75" x14ac:dyDescent="0.2"/>
    <row r="39" spans="1:16" s="89" customFormat="1" ht="12.75" x14ac:dyDescent="0.2">
      <c r="M39" s="87"/>
      <c r="N39" s="87"/>
      <c r="O39" s="87"/>
      <c r="P39" s="87"/>
    </row>
    <row r="40" spans="1:16" s="89" customFormat="1" ht="12.75" x14ac:dyDescent="0.2">
      <c r="M40" s="87"/>
      <c r="N40" s="87"/>
      <c r="O40" s="87"/>
      <c r="P40" s="87"/>
    </row>
    <row r="41" spans="1:16" s="89" customFormat="1" ht="12.75" x14ac:dyDescent="0.2">
      <c r="M41" s="87"/>
      <c r="N41" s="87"/>
      <c r="O41" s="87"/>
      <c r="P41" s="87"/>
    </row>
    <row r="42" spans="1:16" ht="12.75" x14ac:dyDescent="0.2">
      <c r="A42" s="154" t="s">
        <v>200</v>
      </c>
      <c r="B42" s="154"/>
      <c r="C42" s="154"/>
      <c r="D42" s="154"/>
      <c r="E42" s="154"/>
      <c r="F42" s="154"/>
      <c r="G42" s="152"/>
      <c r="H42" s="152"/>
      <c r="I42" s="152"/>
      <c r="J42" s="152"/>
      <c r="K42" s="152"/>
      <c r="L42" s="152"/>
      <c r="M42" s="152"/>
    </row>
    <row r="43" spans="1:16" ht="15" x14ac:dyDescent="0.25">
      <c r="A43" s="156" t="s">
        <v>201</v>
      </c>
      <c r="B43" s="157"/>
      <c r="C43" s="157"/>
      <c r="D43" s="157"/>
      <c r="E43" s="157"/>
      <c r="F43" s="157"/>
      <c r="G43" s="151"/>
      <c r="H43" s="151"/>
      <c r="I43" s="151"/>
      <c r="J43" s="151"/>
      <c r="K43" s="151"/>
      <c r="L43" s="151"/>
      <c r="M43" s="151"/>
    </row>
    <row r="44" spans="1:16" ht="30.75" customHeight="1" x14ac:dyDescent="0.2">
      <c r="A44" s="316" t="s">
        <v>148</v>
      </c>
      <c r="B44" s="316"/>
      <c r="C44" s="316"/>
      <c r="D44" s="316"/>
      <c r="E44" s="316"/>
      <c r="F44" s="316"/>
      <c r="G44" s="316"/>
      <c r="H44" s="316"/>
      <c r="I44" s="316"/>
      <c r="J44" s="316"/>
      <c r="K44" s="316"/>
      <c r="L44" s="316"/>
      <c r="M44" s="185"/>
    </row>
  </sheetData>
  <mergeCells count="2">
    <mergeCell ref="A16:K16"/>
    <mergeCell ref="A44:L44"/>
  </mergeCell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58"/>
  <sheetViews>
    <sheetView showGridLines="0" zoomScaleNormal="100" zoomScaleSheetLayoutView="100" workbookViewId="0"/>
  </sheetViews>
  <sheetFormatPr baseColWidth="10" defaultRowHeight="12.75" x14ac:dyDescent="0.2"/>
  <cols>
    <col min="1" max="1" width="53.85546875" style="10" customWidth="1"/>
    <col min="2" max="4" width="11.42578125" style="10"/>
    <col min="5" max="5" width="40.7109375" style="10" customWidth="1"/>
    <col min="6" max="6" width="11.42578125" style="10"/>
    <col min="7" max="7" width="10.5703125" style="10" customWidth="1"/>
    <col min="8" max="9" width="11.42578125" style="10"/>
    <col min="10" max="10" width="27.28515625" style="10" customWidth="1"/>
    <col min="11" max="16384" width="11.42578125" style="10"/>
  </cols>
  <sheetData>
    <row r="1" spans="1:9" x14ac:dyDescent="0.2">
      <c r="A1" s="13" t="s">
        <v>138</v>
      </c>
    </row>
    <row r="2" spans="1:9" x14ac:dyDescent="0.2">
      <c r="A2" s="13"/>
    </row>
    <row r="3" spans="1:9" x14ac:dyDescent="0.2">
      <c r="A3" s="25"/>
      <c r="B3" s="20" t="s">
        <v>87</v>
      </c>
      <c r="C3" s="21" t="s">
        <v>164</v>
      </c>
    </row>
    <row r="4" spans="1:9" x14ac:dyDescent="0.2">
      <c r="A4" s="66" t="s">
        <v>0</v>
      </c>
      <c r="B4" s="22">
        <v>25.6</v>
      </c>
      <c r="C4" s="22">
        <v>27.66</v>
      </c>
    </row>
    <row r="5" spans="1:9" x14ac:dyDescent="0.2">
      <c r="A5" s="67" t="s">
        <v>126</v>
      </c>
      <c r="B5" s="22">
        <v>37.71</v>
      </c>
      <c r="C5" s="22">
        <v>39.299999999999997</v>
      </c>
    </row>
    <row r="6" spans="1:9" x14ac:dyDescent="0.2">
      <c r="A6" s="67" t="s">
        <v>66</v>
      </c>
      <c r="B6" s="22">
        <v>40.299999999999997</v>
      </c>
      <c r="C6" s="22">
        <v>40.270000000000003</v>
      </c>
      <c r="I6" s="10" t="s">
        <v>144</v>
      </c>
    </row>
    <row r="7" spans="1:9" x14ac:dyDescent="0.2">
      <c r="A7" s="66" t="s">
        <v>53</v>
      </c>
      <c r="B7" s="22">
        <v>42.72</v>
      </c>
      <c r="C7" s="22">
        <v>42.56</v>
      </c>
    </row>
    <row r="8" spans="1:9" x14ac:dyDescent="0.2">
      <c r="A8" s="66" t="s">
        <v>55</v>
      </c>
      <c r="B8" s="22">
        <v>50.8</v>
      </c>
      <c r="C8" s="22">
        <v>49</v>
      </c>
    </row>
    <row r="9" spans="1:9" x14ac:dyDescent="0.2">
      <c r="A9" s="66" t="s">
        <v>60</v>
      </c>
      <c r="B9" s="22">
        <v>47.82</v>
      </c>
      <c r="C9" s="22">
        <v>50.9</v>
      </c>
    </row>
    <row r="10" spans="1:9" x14ac:dyDescent="0.2">
      <c r="A10" s="68" t="s">
        <v>127</v>
      </c>
      <c r="B10" s="22">
        <v>55.91</v>
      </c>
      <c r="C10" s="22">
        <v>55.29</v>
      </c>
      <c r="E10" s="78"/>
    </row>
    <row r="11" spans="1:9" x14ac:dyDescent="0.2">
      <c r="A11" s="67" t="s">
        <v>128</v>
      </c>
      <c r="B11" s="22">
        <v>58.65</v>
      </c>
      <c r="C11" s="22">
        <v>58.73</v>
      </c>
    </row>
    <row r="12" spans="1:9" x14ac:dyDescent="0.2">
      <c r="A12" s="67" t="s">
        <v>129</v>
      </c>
      <c r="B12" s="22">
        <v>59.25</v>
      </c>
      <c r="C12" s="22">
        <v>60.24</v>
      </c>
    </row>
    <row r="13" spans="1:9" x14ac:dyDescent="0.2">
      <c r="A13" s="67" t="s">
        <v>130</v>
      </c>
      <c r="B13" s="22">
        <v>62.12</v>
      </c>
      <c r="C13" s="22">
        <v>64.040000000000006</v>
      </c>
    </row>
    <row r="14" spans="1:9" x14ac:dyDescent="0.2">
      <c r="A14" s="132" t="s">
        <v>157</v>
      </c>
      <c r="B14" s="22">
        <v>70.56</v>
      </c>
      <c r="C14" s="22">
        <v>69.48</v>
      </c>
    </row>
    <row r="15" spans="1:9" ht="13.5" thickBot="1" x14ac:dyDescent="0.25">
      <c r="A15" s="69" t="s">
        <v>131</v>
      </c>
      <c r="B15" s="23">
        <v>81.11</v>
      </c>
      <c r="C15" s="23">
        <v>85.57</v>
      </c>
    </row>
    <row r="16" spans="1:9" x14ac:dyDescent="0.2">
      <c r="A16" s="16" t="s">
        <v>143</v>
      </c>
    </row>
    <row r="17" spans="1:6" x14ac:dyDescent="0.2">
      <c r="A17" s="16" t="s">
        <v>202</v>
      </c>
    </row>
    <row r="18" spans="1:6" x14ac:dyDescent="0.2">
      <c r="A18" s="33" t="s">
        <v>132</v>
      </c>
      <c r="D18" s="31"/>
      <c r="E18" s="32"/>
      <c r="F18" s="32"/>
    </row>
    <row r="19" spans="1:6" x14ac:dyDescent="0.2">
      <c r="A19" s="17" t="s">
        <v>149</v>
      </c>
    </row>
    <row r="20" spans="1:6" ht="15.75" x14ac:dyDescent="0.2">
      <c r="A20" s="19" t="s">
        <v>256</v>
      </c>
    </row>
    <row r="41" spans="1:10" x14ac:dyDescent="0.2">
      <c r="G41" s="34"/>
      <c r="H41" s="34"/>
      <c r="I41" s="34"/>
      <c r="J41" s="34"/>
    </row>
    <row r="47" spans="1:10" x14ac:dyDescent="0.2">
      <c r="A47" s="33"/>
    </row>
    <row r="48" spans="1:10" x14ac:dyDescent="0.2">
      <c r="A48" s="17"/>
    </row>
    <row r="54" spans="1:12" x14ac:dyDescent="0.2">
      <c r="A54" s="34"/>
      <c r="B54" s="34"/>
      <c r="C54" s="34"/>
    </row>
    <row r="55" spans="1:12" x14ac:dyDescent="0.2">
      <c r="A55" s="16" t="s">
        <v>143</v>
      </c>
    </row>
    <row r="56" spans="1:12" x14ac:dyDescent="0.2">
      <c r="A56" s="16" t="s">
        <v>202</v>
      </c>
    </row>
    <row r="57" spans="1:12" ht="14.25" customHeight="1" x14ac:dyDescent="0.2">
      <c r="A57" s="33" t="s">
        <v>132</v>
      </c>
      <c r="D57" s="34"/>
      <c r="E57" s="34"/>
      <c r="F57" s="34"/>
    </row>
    <row r="58" spans="1:12" ht="28.5" customHeight="1" x14ac:dyDescent="0.2">
      <c r="A58" s="316" t="s">
        <v>148</v>
      </c>
      <c r="B58" s="316"/>
      <c r="C58" s="316"/>
      <c r="D58" s="316"/>
      <c r="E58" s="316"/>
      <c r="F58" s="316"/>
      <c r="G58" s="316"/>
      <c r="H58" s="237"/>
      <c r="I58" s="237"/>
      <c r="J58" s="237"/>
      <c r="K58" s="237"/>
      <c r="L58" s="237"/>
    </row>
  </sheetData>
  <mergeCells count="1">
    <mergeCell ref="A58:G58"/>
  </mergeCells>
  <pageMargins left="0.78740157499999996" right="0.78740157499999996" top="0.4" bottom="0.984251969" header="0.31" footer="0.4921259845"/>
  <pageSetup paperSize="9" scale="81" orientation="landscape" r:id="rId1"/>
  <headerFooter alignWithMargins="0"/>
  <rowBreaks count="1" manualBreakCount="1">
    <brk id="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70"/>
  <sheetViews>
    <sheetView showGridLines="0" workbookViewId="0"/>
  </sheetViews>
  <sheetFormatPr baseColWidth="10" defaultRowHeight="12.75" x14ac:dyDescent="0.2"/>
  <cols>
    <col min="1" max="1" width="11.28515625" style="10" customWidth="1"/>
    <col min="2" max="2" width="33.5703125" style="10" customWidth="1"/>
    <col min="3" max="3" width="11.42578125" style="10"/>
    <col min="4" max="4" width="12.7109375" style="10" customWidth="1"/>
    <col min="5" max="5" width="12.42578125" style="10" customWidth="1"/>
    <col min="6" max="11" width="11.42578125" style="10"/>
    <col min="12" max="12" width="13.5703125" style="10" bestFit="1" customWidth="1"/>
    <col min="13" max="13" width="5.85546875" style="10" customWidth="1"/>
    <col min="14" max="17" width="13.5703125" style="10" bestFit="1" customWidth="1"/>
    <col min="18" max="18" width="14.5703125" style="10" bestFit="1" customWidth="1"/>
    <col min="19" max="16384" width="11.42578125" style="10"/>
  </cols>
  <sheetData>
    <row r="1" spans="1:12" ht="24" thickBot="1" x14ac:dyDescent="0.4">
      <c r="B1" s="30" t="s">
        <v>257</v>
      </c>
    </row>
    <row r="2" spans="1:12" ht="73.5" customHeight="1" x14ac:dyDescent="0.2">
      <c r="A2" s="205"/>
      <c r="B2" s="206"/>
      <c r="C2" s="207" t="s">
        <v>119</v>
      </c>
      <c r="D2" s="207" t="s">
        <v>118</v>
      </c>
      <c r="E2" s="207" t="s">
        <v>117</v>
      </c>
      <c r="F2" s="207" t="s">
        <v>116</v>
      </c>
      <c r="G2" s="207" t="s">
        <v>115</v>
      </c>
      <c r="H2" s="207" t="s">
        <v>114</v>
      </c>
      <c r="I2" s="207" t="s">
        <v>9</v>
      </c>
      <c r="J2" s="208" t="s">
        <v>125</v>
      </c>
    </row>
    <row r="3" spans="1:12" ht="12.75" customHeight="1" x14ac:dyDescent="0.2">
      <c r="A3" s="60"/>
      <c r="B3" s="98" t="s">
        <v>105</v>
      </c>
      <c r="C3" s="101">
        <v>11.106469850504663</v>
      </c>
      <c r="D3" s="101">
        <v>34.287412901235307</v>
      </c>
      <c r="E3" s="101">
        <v>13.778834248897116</v>
      </c>
      <c r="F3" s="101">
        <v>16.532838087453371</v>
      </c>
      <c r="G3" s="101">
        <v>11.921061172482601</v>
      </c>
      <c r="H3" s="101">
        <v>12.373383739426941</v>
      </c>
      <c r="I3" s="57">
        <v>100</v>
      </c>
      <c r="J3" s="58">
        <v>13.96</v>
      </c>
      <c r="L3" s="166"/>
    </row>
    <row r="4" spans="1:12" ht="12.75" customHeight="1" x14ac:dyDescent="0.2">
      <c r="A4" s="61"/>
      <c r="B4" s="99"/>
      <c r="C4" s="100"/>
      <c r="D4" s="100"/>
      <c r="E4" s="100"/>
      <c r="F4" s="100"/>
      <c r="G4" s="100"/>
      <c r="H4" s="100"/>
      <c r="I4" s="100"/>
      <c r="J4" s="45"/>
      <c r="L4" s="167"/>
    </row>
    <row r="5" spans="1:12" x14ac:dyDescent="0.2">
      <c r="A5" s="62"/>
      <c r="B5" s="43" t="s">
        <v>55</v>
      </c>
      <c r="C5" s="103">
        <v>12.52</v>
      </c>
      <c r="D5" s="103">
        <v>15.57</v>
      </c>
      <c r="E5" s="103">
        <v>14.57</v>
      </c>
      <c r="F5" s="103">
        <v>19.59</v>
      </c>
      <c r="G5" s="103">
        <v>23.52</v>
      </c>
      <c r="H5" s="103">
        <v>14.23</v>
      </c>
      <c r="I5" s="44">
        <v>100.00999999999999</v>
      </c>
      <c r="J5" s="72">
        <v>12.19</v>
      </c>
      <c r="L5" s="167"/>
    </row>
    <row r="6" spans="1:12" x14ac:dyDescent="0.2">
      <c r="A6" s="63"/>
      <c r="B6" s="59" t="s">
        <v>124</v>
      </c>
      <c r="C6" s="102">
        <v>15.13</v>
      </c>
      <c r="D6" s="102">
        <v>22.99</v>
      </c>
      <c r="E6" s="102">
        <v>9.25</v>
      </c>
      <c r="F6" s="102">
        <v>31.62</v>
      </c>
      <c r="G6" s="102">
        <v>18.98</v>
      </c>
      <c r="H6" s="102">
        <v>2.0299999999999998</v>
      </c>
      <c r="I6" s="100">
        <v>99.999999999999986</v>
      </c>
      <c r="J6" s="73">
        <v>7.54</v>
      </c>
      <c r="L6" s="167"/>
    </row>
    <row r="7" spans="1:12" x14ac:dyDescent="0.2">
      <c r="A7" s="61"/>
      <c r="B7" s="46"/>
      <c r="C7" s="46"/>
      <c r="D7" s="46"/>
      <c r="E7" s="46"/>
      <c r="F7" s="46"/>
      <c r="G7" s="46"/>
      <c r="H7" s="46"/>
      <c r="I7" s="46"/>
      <c r="J7" s="70"/>
      <c r="L7" s="167"/>
    </row>
    <row r="8" spans="1:12" x14ac:dyDescent="0.2">
      <c r="A8" s="343" t="s">
        <v>92</v>
      </c>
      <c r="B8" s="52" t="s">
        <v>123</v>
      </c>
      <c r="C8" s="53">
        <v>9.41</v>
      </c>
      <c r="D8" s="53">
        <v>33.26</v>
      </c>
      <c r="E8" s="53">
        <v>14.82</v>
      </c>
      <c r="F8" s="53">
        <v>16.72</v>
      </c>
      <c r="G8" s="53">
        <v>11.27</v>
      </c>
      <c r="H8" s="53">
        <v>14.52</v>
      </c>
      <c r="I8" s="53">
        <v>100</v>
      </c>
      <c r="J8" s="54">
        <v>10.039999999999999</v>
      </c>
      <c r="L8" s="167"/>
    </row>
    <row r="9" spans="1:12" x14ac:dyDescent="0.2">
      <c r="A9" s="344"/>
      <c r="B9" s="48" t="s">
        <v>110</v>
      </c>
      <c r="C9" s="169">
        <v>9.09</v>
      </c>
      <c r="D9" s="169">
        <v>29.7</v>
      </c>
      <c r="E9" s="169">
        <v>18.41</v>
      </c>
      <c r="F9" s="169">
        <v>20.25</v>
      </c>
      <c r="G9" s="169">
        <v>13.19</v>
      </c>
      <c r="H9" s="169">
        <v>9.3699999999999992</v>
      </c>
      <c r="I9" s="168">
        <v>100</v>
      </c>
      <c r="J9" s="50">
        <v>3.88</v>
      </c>
      <c r="L9" s="167"/>
    </row>
    <row r="10" spans="1:12" x14ac:dyDescent="0.2">
      <c r="A10" s="344"/>
      <c r="B10" s="48" t="s">
        <v>111</v>
      </c>
      <c r="C10" s="169">
        <v>8.11</v>
      </c>
      <c r="D10" s="169">
        <v>27.07</v>
      </c>
      <c r="E10" s="169">
        <v>15.47</v>
      </c>
      <c r="F10" s="169">
        <v>18.690000000000001</v>
      </c>
      <c r="G10" s="169">
        <v>12.2</v>
      </c>
      <c r="H10" s="169">
        <v>18.47</v>
      </c>
      <c r="I10" s="97">
        <v>99.99</v>
      </c>
      <c r="J10" s="50">
        <v>11.14</v>
      </c>
      <c r="L10" s="167"/>
    </row>
    <row r="11" spans="1:12" x14ac:dyDescent="0.2">
      <c r="A11" s="344"/>
      <c r="B11" s="48" t="s">
        <v>112</v>
      </c>
      <c r="C11" s="169">
        <v>11.11</v>
      </c>
      <c r="D11" s="169">
        <v>28.12</v>
      </c>
      <c r="E11" s="169">
        <v>12.92</v>
      </c>
      <c r="F11" s="169">
        <v>17.52</v>
      </c>
      <c r="G11" s="169">
        <v>13.6</v>
      </c>
      <c r="H11" s="169">
        <v>16.739999999999998</v>
      </c>
      <c r="I11" s="97">
        <v>100</v>
      </c>
      <c r="J11" s="50">
        <v>12.44</v>
      </c>
      <c r="L11" s="167"/>
    </row>
    <row r="12" spans="1:12" x14ac:dyDescent="0.2">
      <c r="A12" s="344"/>
      <c r="B12" s="48" t="s">
        <v>96</v>
      </c>
      <c r="C12" s="49">
        <v>10.75</v>
      </c>
      <c r="D12" s="49">
        <v>30.72</v>
      </c>
      <c r="E12" s="49">
        <v>17.61</v>
      </c>
      <c r="F12" s="49">
        <v>19.12</v>
      </c>
      <c r="G12" s="49">
        <v>13.29</v>
      </c>
      <c r="H12" s="49">
        <v>8.49</v>
      </c>
      <c r="I12" s="97">
        <v>100</v>
      </c>
      <c r="J12" s="50">
        <v>3.31</v>
      </c>
      <c r="L12" s="167"/>
    </row>
    <row r="13" spans="1:12" x14ac:dyDescent="0.2">
      <c r="A13" s="344"/>
      <c r="B13" s="48" t="s">
        <v>108</v>
      </c>
      <c r="C13" s="169">
        <v>9.23</v>
      </c>
      <c r="D13" s="169">
        <v>33.58</v>
      </c>
      <c r="E13" s="169">
        <v>15.29</v>
      </c>
      <c r="F13" s="169">
        <v>16.329999999999998</v>
      </c>
      <c r="G13" s="169">
        <v>12.02</v>
      </c>
      <c r="H13" s="169">
        <v>13.5</v>
      </c>
      <c r="I13" s="97">
        <v>100</v>
      </c>
      <c r="J13" s="50">
        <v>9.24</v>
      </c>
      <c r="L13" s="167"/>
    </row>
    <row r="14" spans="1:12" x14ac:dyDescent="0.2">
      <c r="A14" s="344"/>
      <c r="B14" s="48" t="s">
        <v>113</v>
      </c>
      <c r="C14" s="169">
        <v>10.41</v>
      </c>
      <c r="D14" s="169">
        <v>36.61</v>
      </c>
      <c r="E14" s="169">
        <v>12.64</v>
      </c>
      <c r="F14" s="169">
        <v>15.89</v>
      </c>
      <c r="G14" s="169">
        <v>9.73</v>
      </c>
      <c r="H14" s="169">
        <v>14.73</v>
      </c>
      <c r="I14" s="97">
        <v>100</v>
      </c>
      <c r="J14" s="50">
        <v>7.03</v>
      </c>
      <c r="L14" s="167"/>
    </row>
    <row r="15" spans="1:12" x14ac:dyDescent="0.2">
      <c r="A15" s="344"/>
      <c r="B15" s="47" t="s">
        <v>122</v>
      </c>
      <c r="C15" s="169">
        <v>9.67</v>
      </c>
      <c r="D15" s="169">
        <v>43.24</v>
      </c>
      <c r="E15" s="169">
        <v>16.760000000000002</v>
      </c>
      <c r="F15" s="169">
        <v>12.29</v>
      </c>
      <c r="G15" s="169">
        <v>9</v>
      </c>
      <c r="H15" s="169">
        <v>9.0500000000000007</v>
      </c>
      <c r="I15" s="97">
        <v>100</v>
      </c>
      <c r="J15" s="50">
        <v>5.7</v>
      </c>
      <c r="L15" s="167"/>
    </row>
    <row r="16" spans="1:12" x14ac:dyDescent="0.2">
      <c r="A16" s="345"/>
      <c r="B16" s="55" t="s">
        <v>109</v>
      </c>
      <c r="C16" s="170">
        <v>9.41</v>
      </c>
      <c r="D16" s="170">
        <v>47.82</v>
      </c>
      <c r="E16" s="170">
        <v>13.36</v>
      </c>
      <c r="F16" s="170">
        <v>11.32</v>
      </c>
      <c r="G16" s="170">
        <v>6.79</v>
      </c>
      <c r="H16" s="170">
        <v>11.31</v>
      </c>
      <c r="I16" s="105">
        <v>99.999999999999986</v>
      </c>
      <c r="J16" s="50">
        <v>15.08</v>
      </c>
      <c r="L16" s="167"/>
    </row>
    <row r="17" spans="1:12" x14ac:dyDescent="0.2">
      <c r="A17" s="64"/>
      <c r="B17" s="55"/>
      <c r="C17" s="56"/>
      <c r="D17" s="56"/>
      <c r="E17" s="56"/>
      <c r="F17" s="56"/>
      <c r="G17" s="56"/>
      <c r="H17" s="56"/>
      <c r="I17" s="56"/>
      <c r="J17" s="71"/>
      <c r="L17" s="167"/>
    </row>
    <row r="18" spans="1:12" x14ac:dyDescent="0.2">
      <c r="A18" s="61"/>
      <c r="B18" s="43" t="s">
        <v>107</v>
      </c>
      <c r="C18" s="103">
        <v>11.31</v>
      </c>
      <c r="D18" s="103">
        <v>52.57</v>
      </c>
      <c r="E18" s="103">
        <v>12.46</v>
      </c>
      <c r="F18" s="103">
        <v>10.68</v>
      </c>
      <c r="G18" s="103">
        <v>6.63</v>
      </c>
      <c r="H18" s="103">
        <v>6.35</v>
      </c>
      <c r="I18" s="44">
        <v>100.00000000000001</v>
      </c>
      <c r="J18" s="50">
        <v>3.52</v>
      </c>
      <c r="L18" s="167"/>
    </row>
    <row r="19" spans="1:12" x14ac:dyDescent="0.2">
      <c r="A19" s="61"/>
      <c r="B19" s="43" t="s">
        <v>121</v>
      </c>
      <c r="C19" s="103">
        <v>12.65</v>
      </c>
      <c r="D19" s="103">
        <v>53.94</v>
      </c>
      <c r="E19" s="103">
        <v>11.73</v>
      </c>
      <c r="F19" s="103">
        <v>8.84</v>
      </c>
      <c r="G19" s="103">
        <v>5.41</v>
      </c>
      <c r="H19" s="103">
        <v>7.43</v>
      </c>
      <c r="I19" s="44">
        <v>100</v>
      </c>
      <c r="J19" s="50">
        <v>8.94</v>
      </c>
      <c r="L19" s="167"/>
    </row>
    <row r="20" spans="1:12" ht="13.5" thickBot="1" x14ac:dyDescent="0.25">
      <c r="A20" s="65"/>
      <c r="B20" s="51" t="s">
        <v>106</v>
      </c>
      <c r="C20" s="104">
        <v>6.79</v>
      </c>
      <c r="D20" s="104">
        <v>62.54</v>
      </c>
      <c r="E20" s="104">
        <v>10.48</v>
      </c>
      <c r="F20" s="104">
        <v>6.97</v>
      </c>
      <c r="G20" s="104">
        <v>2.2599999999999998</v>
      </c>
      <c r="H20" s="104">
        <v>10.95</v>
      </c>
      <c r="I20" s="106">
        <v>99.999999999999986</v>
      </c>
      <c r="J20" s="74">
        <v>5.03</v>
      </c>
      <c r="L20" s="167"/>
    </row>
    <row r="21" spans="1:12" x14ac:dyDescent="0.2">
      <c r="B21" s="27" t="s">
        <v>203</v>
      </c>
      <c r="C21" s="27"/>
      <c r="D21" s="27"/>
      <c r="E21" s="27"/>
      <c r="F21" s="27"/>
      <c r="G21" s="27"/>
    </row>
    <row r="22" spans="1:12" ht="12.75" customHeight="1" x14ac:dyDescent="0.2">
      <c r="B22" s="27" t="s">
        <v>204</v>
      </c>
      <c r="C22" s="27"/>
      <c r="D22" s="27"/>
      <c r="E22" s="27"/>
      <c r="F22" s="27"/>
      <c r="G22" s="27"/>
    </row>
    <row r="23" spans="1:12" x14ac:dyDescent="0.2">
      <c r="B23" s="27" t="s">
        <v>120</v>
      </c>
      <c r="C23" s="27"/>
      <c r="D23" s="27"/>
      <c r="E23" s="27"/>
      <c r="F23" s="27"/>
      <c r="G23" s="27"/>
    </row>
    <row r="24" spans="1:12" x14ac:dyDescent="0.2">
      <c r="B24" s="27" t="s">
        <v>205</v>
      </c>
      <c r="C24" s="27"/>
      <c r="D24" s="27"/>
      <c r="E24" s="27"/>
      <c r="F24" s="27"/>
      <c r="G24" s="27"/>
    </row>
    <row r="25" spans="1:12" x14ac:dyDescent="0.2">
      <c r="B25" s="27" t="s">
        <v>104</v>
      </c>
    </row>
    <row r="26" spans="1:12" ht="24" customHeight="1" x14ac:dyDescent="0.2">
      <c r="B26" s="316" t="s">
        <v>148</v>
      </c>
      <c r="C26" s="316"/>
      <c r="D26" s="316"/>
      <c r="E26" s="316"/>
      <c r="F26" s="316"/>
      <c r="G26" s="316"/>
      <c r="H26" s="316"/>
      <c r="I26" s="316"/>
      <c r="J26" s="316"/>
      <c r="K26" s="316"/>
      <c r="L26" s="316"/>
    </row>
    <row r="29" spans="1:12" ht="12.75" customHeight="1" x14ac:dyDescent="0.2"/>
    <row r="65" spans="2:12" x14ac:dyDescent="0.2">
      <c r="B65" s="27" t="s">
        <v>203</v>
      </c>
      <c r="C65" s="27"/>
      <c r="D65" s="27"/>
      <c r="E65" s="27"/>
      <c r="F65" s="27"/>
      <c r="G65" s="27"/>
      <c r="H65" s="16"/>
      <c r="I65" s="16"/>
      <c r="J65" s="16"/>
    </row>
    <row r="66" spans="2:12" x14ac:dyDescent="0.2">
      <c r="B66" s="27" t="s">
        <v>206</v>
      </c>
      <c r="C66" s="27"/>
      <c r="D66" s="27"/>
      <c r="E66" s="27"/>
      <c r="F66" s="27"/>
      <c r="G66" s="27"/>
      <c r="H66" s="16"/>
      <c r="I66" s="16"/>
      <c r="J66" s="16"/>
    </row>
    <row r="67" spans="2:12" x14ac:dyDescent="0.2">
      <c r="B67" s="27" t="s">
        <v>120</v>
      </c>
      <c r="C67" s="27"/>
      <c r="D67" s="27"/>
      <c r="E67" s="27"/>
      <c r="F67" s="27"/>
      <c r="G67" s="27"/>
      <c r="H67" s="16"/>
      <c r="I67" s="16"/>
      <c r="J67" s="16"/>
    </row>
    <row r="68" spans="2:12" x14ac:dyDescent="0.2">
      <c r="B68" s="27" t="s">
        <v>205</v>
      </c>
      <c r="C68" s="27"/>
      <c r="D68" s="27"/>
      <c r="E68" s="27"/>
      <c r="F68" s="27"/>
      <c r="G68" s="27"/>
      <c r="H68" s="16"/>
      <c r="I68" s="16"/>
      <c r="J68" s="16"/>
    </row>
    <row r="69" spans="2:12" x14ac:dyDescent="0.2">
      <c r="B69" s="27" t="s">
        <v>104</v>
      </c>
      <c r="C69" s="29"/>
      <c r="D69" s="28"/>
      <c r="E69" s="28"/>
      <c r="F69" s="28"/>
      <c r="G69" s="28"/>
      <c r="H69" s="16"/>
      <c r="I69" s="16"/>
      <c r="J69" s="16"/>
    </row>
    <row r="70" spans="2:12" ht="24" customHeight="1" x14ac:dyDescent="0.2">
      <c r="B70" s="316" t="s">
        <v>148</v>
      </c>
      <c r="C70" s="316"/>
      <c r="D70" s="316"/>
      <c r="E70" s="316"/>
      <c r="F70" s="316"/>
      <c r="G70" s="316"/>
      <c r="H70" s="316"/>
      <c r="I70" s="316"/>
      <c r="J70" s="316"/>
      <c r="K70" s="316"/>
      <c r="L70" s="316"/>
    </row>
  </sheetData>
  <mergeCells count="3">
    <mergeCell ref="A8:A16"/>
    <mergeCell ref="B70:L70"/>
    <mergeCell ref="B26:L26"/>
  </mergeCells>
  <pageMargins left="0.78740157499999996" right="0.78740157499999996" top="0.984251969" bottom="0.984251969" header="0.4921259845" footer="0.4921259845"/>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Sommaire</vt:lpstr>
      <vt:lpstr>Tableau 1</vt:lpstr>
      <vt:lpstr>Tableau 2</vt:lpstr>
      <vt:lpstr>Tableau 3</vt:lpstr>
      <vt:lpstr>Tableau 4</vt:lpstr>
      <vt:lpstr>Cartes</vt:lpstr>
      <vt:lpstr>Graphique 1</vt:lpstr>
      <vt:lpstr>Graphique 2</vt:lpstr>
      <vt:lpstr>Graphique 3</vt:lpstr>
      <vt:lpstr>Graphique 4</vt:lpstr>
      <vt:lpstr>Graphique 5</vt:lpstr>
      <vt:lpstr>Graphique 6</vt:lpstr>
      <vt:lpstr>'Graphique 3'!Zone_d_impression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c:creator>
  <cp:lastModifiedBy>Clotilde LIXI</cp:lastModifiedBy>
  <cp:lastPrinted>2017-11-16T14:52:38Z</cp:lastPrinted>
  <dcterms:created xsi:type="dcterms:W3CDTF">2002-09-18T09:28:56Z</dcterms:created>
  <dcterms:modified xsi:type="dcterms:W3CDTF">2020-01-24T14:15:51Z</dcterms:modified>
</cp:coreProperties>
</file>